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8445" activeTab="0"/>
  </bookViews>
  <sheets>
    <sheet name="Κοκκομετρία" sheetId="1" r:id="rId1"/>
  </sheets>
  <definedNames>
    <definedName name="_xlnm.Print_Area" localSheetId="0">'Κοκκομετρία'!$A$1:$I$39</definedName>
  </definedNames>
  <calcPr fullCalcOnLoad="1"/>
</workbook>
</file>

<file path=xl/sharedStrings.xml><?xml version="1.0" encoding="utf-8"?>
<sst xmlns="http://schemas.openxmlformats.org/spreadsheetml/2006/main" count="33" uniqueCount="32">
  <si>
    <t>Βάρος Δείγματος:</t>
  </si>
  <si>
    <t>Φίλτρα</t>
  </si>
  <si>
    <t>Διάμετρος (mm)</t>
  </si>
  <si>
    <t>Βάρος κοσκ.</t>
  </si>
  <si>
    <t>κοσκ+δειγμ</t>
  </si>
  <si>
    <t>% Κατακρ.</t>
  </si>
  <si>
    <t>% Διερχ.</t>
  </si>
  <si>
    <t>D30</t>
  </si>
  <si>
    <t>D10</t>
  </si>
  <si>
    <t>D60</t>
  </si>
  <si>
    <t>Άμμος (%)=</t>
  </si>
  <si>
    <t>Άργιλος (%)=</t>
  </si>
  <si>
    <t>Χαλίκια (%)=</t>
  </si>
  <si>
    <t>ΚΑΤΑΣΚΕΥΗ ΚΟΚΚΟΜΕΤΡΙΚΗ ΚΑΜΠΥΛΗΣ</t>
  </si>
  <si>
    <t>Πιάτο</t>
  </si>
  <si>
    <t>N200</t>
  </si>
  <si>
    <t>N100</t>
  </si>
  <si>
    <t>N40</t>
  </si>
  <si>
    <t>N20</t>
  </si>
  <si>
    <t>N10</t>
  </si>
  <si>
    <t>N4</t>
  </si>
  <si>
    <t>1/4"</t>
  </si>
  <si>
    <t>3"</t>
  </si>
  <si>
    <r>
      <t>D</t>
    </r>
    <r>
      <rPr>
        <b/>
        <vertAlign val="subscript"/>
        <sz val="10"/>
        <rFont val="Arial"/>
        <family val="2"/>
      </rPr>
      <t>10</t>
    </r>
    <r>
      <rPr>
        <b/>
        <sz val="10"/>
        <rFont val="Arial"/>
        <family val="2"/>
      </rPr>
      <t>(mm)=</t>
    </r>
  </si>
  <si>
    <r>
      <t>D</t>
    </r>
    <r>
      <rPr>
        <b/>
        <vertAlign val="subscript"/>
        <sz val="10"/>
        <rFont val="Arial"/>
        <family val="2"/>
      </rPr>
      <t>30</t>
    </r>
    <r>
      <rPr>
        <b/>
        <sz val="10"/>
        <rFont val="Arial"/>
        <family val="2"/>
      </rPr>
      <t>(mm)=</t>
    </r>
  </si>
  <si>
    <r>
      <t>D</t>
    </r>
    <r>
      <rPr>
        <b/>
        <vertAlign val="subscript"/>
        <sz val="10"/>
        <rFont val="Arial"/>
        <family val="2"/>
      </rPr>
      <t>60</t>
    </r>
    <r>
      <rPr>
        <b/>
        <sz val="10"/>
        <rFont val="Arial"/>
        <family val="2"/>
      </rPr>
      <t>(mm)=</t>
    </r>
  </si>
  <si>
    <r>
      <t>C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>=</t>
    </r>
  </si>
  <si>
    <r>
      <t>C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=</t>
    </r>
  </si>
  <si>
    <t>(από ζυγ. κοσκίνων)</t>
  </si>
  <si>
    <t>Αρχικό Βάρος Δείγματος:</t>
  </si>
  <si>
    <t>Απώλεια:</t>
  </si>
  <si>
    <t>Εργαστήριο Δομικής Μηχανικής Σ.Α.Τ.Μ. Ε.Μ.Π.</t>
  </si>
</sst>
</file>

<file path=xl/styles.xml><?xml version="1.0" encoding="utf-8"?>
<styleSheet xmlns="http://schemas.openxmlformats.org/spreadsheetml/2006/main">
  <numFmts count="13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0"/>
    <numFmt numFmtId="168" formatCode="0.0000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b/>
      <vertAlign val="subscript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10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/>
    </xf>
    <xf numFmtId="10" fontId="0" fillId="2" borderId="1" xfId="19" applyNumberForma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2" fontId="1" fillId="3" borderId="1" xfId="0" applyNumberFormat="1" applyFont="1" applyFill="1" applyBorder="1" applyAlignment="1">
      <alignment horizontal="center"/>
    </xf>
    <xf numFmtId="10" fontId="1" fillId="3" borderId="1" xfId="0" applyNumberFormat="1" applyFont="1" applyFill="1" applyBorder="1" applyAlignment="1">
      <alignment horizontal="center"/>
    </xf>
    <xf numFmtId="165" fontId="1" fillId="5" borderId="2" xfId="0" applyNumberFormat="1" applyFont="1" applyFill="1" applyBorder="1" applyAlignment="1" applyProtection="1">
      <alignment horizontal="center"/>
      <protection locked="0"/>
    </xf>
    <xf numFmtId="2" fontId="1" fillId="5" borderId="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/>
    </xf>
    <xf numFmtId="2" fontId="1" fillId="2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10" fontId="0" fillId="2" borderId="1" xfId="0" applyNumberForma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6" borderId="0" xfId="0" applyFill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 horizontal="right"/>
    </xf>
    <xf numFmtId="10" fontId="1" fillId="6" borderId="0" xfId="19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9" fontId="1" fillId="6" borderId="0" xfId="19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1" fillId="6" borderId="0" xfId="0" applyFont="1" applyFill="1" applyAlignment="1">
      <alignment horizontal="center"/>
    </xf>
    <xf numFmtId="10" fontId="0" fillId="6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025"/>
          <c:w val="0.96975"/>
          <c:h val="0.89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Κοκκομετρία!$F$6</c:f>
              <c:strCache>
                <c:ptCount val="1"/>
                <c:pt idx="0">
                  <c:v>% Διερχ.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Κοκκομετρία!$B$7:$B$14</c:f>
              <c:numCache/>
            </c:numRef>
          </c:xVal>
          <c:yVal>
            <c:numRef>
              <c:f>Κοκκομετρία!$F$7:$F$14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Κοκκομετρία!$E$61:$E$63</c:f>
              <c:numCache/>
            </c:numRef>
          </c:xVal>
          <c:yVal>
            <c:numRef>
              <c:f>Κοκκομετρία!$F$61:$F$63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xVal>
            <c:numRef>
              <c:f>Κοκκομετρία!$E$65:$E$67</c:f>
              <c:numCache/>
            </c:numRef>
          </c:xVal>
          <c:yVal>
            <c:numRef>
              <c:f>Κοκκομετρία!$F$65:$F$67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Κοκκομετρία!$E$69:$E$71</c:f>
              <c:numCache/>
            </c:numRef>
          </c:xVal>
          <c:yVal>
            <c:numRef>
              <c:f>Κοκκομετρία!$F$69:$F$71</c:f>
              <c:numCache/>
            </c:numRef>
          </c:yVal>
          <c:smooth val="0"/>
        </c:ser>
        <c:axId val="45305715"/>
        <c:axId val="5098252"/>
      </c:scatterChart>
      <c:valAx>
        <c:axId val="45305715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mm</a:t>
                </a:r>
              </a:p>
            </c:rich>
          </c:tx>
          <c:layout>
            <c:manualLayout>
              <c:xMode val="factor"/>
              <c:yMode val="factor"/>
              <c:x val="0.0035"/>
              <c:y val="0.12425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098252"/>
        <c:crosses val="autoZero"/>
        <c:crossBetween val="midCat"/>
        <c:dispUnits/>
      </c:valAx>
      <c:valAx>
        <c:axId val="5098252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% Διερχ.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5305715"/>
        <c:crossesAt val="0.0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0</xdr:rowOff>
    </xdr:from>
    <xdr:to>
      <xdr:col>9</xdr:col>
      <xdr:colOff>0</xdr:colOff>
      <xdr:row>37</xdr:row>
      <xdr:rowOff>0</xdr:rowOff>
    </xdr:to>
    <xdr:graphicFrame>
      <xdr:nvGraphicFramePr>
        <xdr:cNvPr id="1" name="Chart 1"/>
        <xdr:cNvGraphicFramePr/>
      </xdr:nvGraphicFramePr>
      <xdr:xfrm>
        <a:off x="9525" y="2857500"/>
        <a:ext cx="59150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276225</xdr:colOff>
      <xdr:row>18</xdr:row>
      <xdr:rowOff>114300</xdr:rowOff>
    </xdr:from>
    <xdr:to>
      <xdr:col>2</xdr:col>
      <xdr:colOff>276225</xdr:colOff>
      <xdr:row>36</xdr:row>
      <xdr:rowOff>57150</xdr:rowOff>
    </xdr:to>
    <xdr:sp>
      <xdr:nvSpPr>
        <xdr:cNvPr id="2" name="Line 12"/>
        <xdr:cNvSpPr>
          <a:spLocks/>
        </xdr:cNvSpPr>
      </xdr:nvSpPr>
      <xdr:spPr>
        <a:xfrm flipH="1">
          <a:off x="1743075" y="3133725"/>
          <a:ext cx="0" cy="2857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18</xdr:row>
      <xdr:rowOff>104775</xdr:rowOff>
    </xdr:from>
    <xdr:to>
      <xdr:col>5</xdr:col>
      <xdr:colOff>485775</xdr:colOff>
      <xdr:row>36</xdr:row>
      <xdr:rowOff>47625</xdr:rowOff>
    </xdr:to>
    <xdr:sp>
      <xdr:nvSpPr>
        <xdr:cNvPr id="3" name="Line 13"/>
        <xdr:cNvSpPr>
          <a:spLocks/>
        </xdr:cNvSpPr>
      </xdr:nvSpPr>
      <xdr:spPr>
        <a:xfrm flipH="1">
          <a:off x="3971925" y="3124200"/>
          <a:ext cx="0" cy="2857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142875</xdr:colOff>
      <xdr:row>18</xdr:row>
      <xdr:rowOff>95250</xdr:rowOff>
    </xdr:from>
    <xdr:to>
      <xdr:col>8</xdr:col>
      <xdr:colOff>142875</xdr:colOff>
      <xdr:row>36</xdr:row>
      <xdr:rowOff>38100</xdr:rowOff>
    </xdr:to>
    <xdr:sp>
      <xdr:nvSpPr>
        <xdr:cNvPr id="4" name="Line 16"/>
        <xdr:cNvSpPr>
          <a:spLocks/>
        </xdr:cNvSpPr>
      </xdr:nvSpPr>
      <xdr:spPr>
        <a:xfrm flipH="1">
          <a:off x="5457825" y="3114675"/>
          <a:ext cx="0" cy="2857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35</xdr:row>
      <xdr:rowOff>66675</xdr:rowOff>
    </xdr:from>
    <xdr:to>
      <xdr:col>2</xdr:col>
      <xdr:colOff>276225</xdr:colOff>
      <xdr:row>35</xdr:row>
      <xdr:rowOff>66675</xdr:rowOff>
    </xdr:to>
    <xdr:sp>
      <xdr:nvSpPr>
        <xdr:cNvPr id="5" name="Line 17"/>
        <xdr:cNvSpPr>
          <a:spLocks/>
        </xdr:cNvSpPr>
      </xdr:nvSpPr>
      <xdr:spPr>
        <a:xfrm>
          <a:off x="1495425" y="58388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276225</xdr:colOff>
      <xdr:row>35</xdr:row>
      <xdr:rowOff>66675</xdr:rowOff>
    </xdr:from>
    <xdr:to>
      <xdr:col>3</xdr:col>
      <xdr:colOff>257175</xdr:colOff>
      <xdr:row>35</xdr:row>
      <xdr:rowOff>66675</xdr:rowOff>
    </xdr:to>
    <xdr:sp>
      <xdr:nvSpPr>
        <xdr:cNvPr id="6" name="Line 18"/>
        <xdr:cNvSpPr>
          <a:spLocks/>
        </xdr:cNvSpPr>
      </xdr:nvSpPr>
      <xdr:spPr>
        <a:xfrm flipH="1">
          <a:off x="1743075" y="58388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276225</xdr:colOff>
      <xdr:row>35</xdr:row>
      <xdr:rowOff>66675</xdr:rowOff>
    </xdr:from>
    <xdr:to>
      <xdr:col>5</xdr:col>
      <xdr:colOff>485775</xdr:colOff>
      <xdr:row>35</xdr:row>
      <xdr:rowOff>66675</xdr:rowOff>
    </xdr:to>
    <xdr:sp>
      <xdr:nvSpPr>
        <xdr:cNvPr id="7" name="Line 19"/>
        <xdr:cNvSpPr>
          <a:spLocks/>
        </xdr:cNvSpPr>
      </xdr:nvSpPr>
      <xdr:spPr>
        <a:xfrm>
          <a:off x="3114675" y="583882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35</xdr:row>
      <xdr:rowOff>66675</xdr:rowOff>
    </xdr:from>
    <xdr:to>
      <xdr:col>6</xdr:col>
      <xdr:colOff>323850</xdr:colOff>
      <xdr:row>35</xdr:row>
      <xdr:rowOff>66675</xdr:rowOff>
    </xdr:to>
    <xdr:sp>
      <xdr:nvSpPr>
        <xdr:cNvPr id="8" name="Line 20"/>
        <xdr:cNvSpPr>
          <a:spLocks/>
        </xdr:cNvSpPr>
      </xdr:nvSpPr>
      <xdr:spPr>
        <a:xfrm flipH="1">
          <a:off x="3971925" y="5838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295275</xdr:colOff>
      <xdr:row>35</xdr:row>
      <xdr:rowOff>66675</xdr:rowOff>
    </xdr:from>
    <xdr:to>
      <xdr:col>8</xdr:col>
      <xdr:colOff>142875</xdr:colOff>
      <xdr:row>35</xdr:row>
      <xdr:rowOff>66675</xdr:rowOff>
    </xdr:to>
    <xdr:sp>
      <xdr:nvSpPr>
        <xdr:cNvPr id="9" name="Line 21"/>
        <xdr:cNvSpPr>
          <a:spLocks/>
        </xdr:cNvSpPr>
      </xdr:nvSpPr>
      <xdr:spPr>
        <a:xfrm>
          <a:off x="5000625" y="58388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247650</xdr:colOff>
      <xdr:row>34</xdr:row>
      <xdr:rowOff>133350</xdr:rowOff>
    </xdr:from>
    <xdr:ext cx="819150" cy="190500"/>
    <xdr:sp>
      <xdr:nvSpPr>
        <xdr:cNvPr id="10" name="TextBox 22"/>
        <xdr:cNvSpPr txBox="1">
          <a:spLocks noChangeArrowheads="1"/>
        </xdr:cNvSpPr>
      </xdr:nvSpPr>
      <xdr:spPr>
        <a:xfrm>
          <a:off x="752475" y="5743575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Ιλύς - Άργιλος</a:t>
          </a:r>
        </a:p>
      </xdr:txBody>
    </xdr:sp>
    <xdr:clientData/>
  </xdr:oneCellAnchor>
  <xdr:oneCellAnchor>
    <xdr:from>
      <xdr:col>3</xdr:col>
      <xdr:colOff>400050</xdr:colOff>
      <xdr:row>34</xdr:row>
      <xdr:rowOff>142875</xdr:rowOff>
    </xdr:from>
    <xdr:ext cx="428625" cy="190500"/>
    <xdr:sp>
      <xdr:nvSpPr>
        <xdr:cNvPr id="11" name="TextBox 24"/>
        <xdr:cNvSpPr txBox="1">
          <a:spLocks noChangeArrowheads="1"/>
        </xdr:cNvSpPr>
      </xdr:nvSpPr>
      <xdr:spPr>
        <a:xfrm>
          <a:off x="2600325" y="575310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Άμμος</a:t>
          </a:r>
        </a:p>
      </xdr:txBody>
    </xdr:sp>
    <xdr:clientData/>
  </xdr:oneCellAnchor>
  <xdr:oneCellAnchor>
    <xdr:from>
      <xdr:col>6</xdr:col>
      <xdr:colOff>419100</xdr:colOff>
      <xdr:row>34</xdr:row>
      <xdr:rowOff>142875</xdr:rowOff>
    </xdr:from>
    <xdr:ext cx="476250" cy="190500"/>
    <xdr:sp>
      <xdr:nvSpPr>
        <xdr:cNvPr id="12" name="TextBox 25"/>
        <xdr:cNvSpPr txBox="1">
          <a:spLocks noChangeArrowheads="1"/>
        </xdr:cNvSpPr>
      </xdr:nvSpPr>
      <xdr:spPr>
        <a:xfrm>
          <a:off x="4514850" y="5753100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1" u="none" baseline="0">
              <a:latin typeface="Arial"/>
              <a:ea typeface="Arial"/>
              <a:cs typeface="Arial"/>
            </a:rPr>
            <a:t>Χαλίκια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workbookViewId="0" topLeftCell="A1">
      <selection activeCell="B7" sqref="B7"/>
    </sheetView>
  </sheetViews>
  <sheetFormatPr defaultColWidth="9.140625" defaultRowHeight="12.75"/>
  <cols>
    <col min="1" max="1" width="7.57421875" style="0" customWidth="1"/>
    <col min="2" max="2" width="14.421875" style="0" customWidth="1"/>
    <col min="3" max="3" width="11.00390625" style="0" customWidth="1"/>
    <col min="4" max="4" width="9.57421875" style="0" customWidth="1"/>
    <col min="5" max="5" width="9.7109375" style="0" customWidth="1"/>
  </cols>
  <sheetData>
    <row r="1" spans="1:9" ht="12.75">
      <c r="A1" s="16" t="s">
        <v>13</v>
      </c>
      <c r="B1" s="17"/>
      <c r="C1" s="17"/>
      <c r="D1" s="17"/>
      <c r="E1" s="17"/>
      <c r="F1" s="17"/>
      <c r="G1" s="17"/>
      <c r="H1" s="17"/>
      <c r="I1" s="18"/>
    </row>
    <row r="2" spans="1:9" ht="12.75">
      <c r="A2" s="22"/>
      <c r="B2" s="22"/>
      <c r="C2" s="22"/>
      <c r="D2" s="22"/>
      <c r="E2" s="22"/>
      <c r="F2" s="22"/>
      <c r="G2" s="22"/>
      <c r="H2" s="22"/>
      <c r="I2" s="22"/>
    </row>
    <row r="3" spans="1:9" ht="12.75">
      <c r="A3" s="22"/>
      <c r="B3" s="24" t="s">
        <v>0</v>
      </c>
      <c r="C3" s="13">
        <f>D76-C76</f>
        <v>470</v>
      </c>
      <c r="D3" s="23" t="s">
        <v>28</v>
      </c>
      <c r="E3" s="22"/>
      <c r="F3" s="24" t="s">
        <v>30</v>
      </c>
      <c r="G3" s="25">
        <f>(C4-C3)/C4</f>
        <v>0.010526315789473684</v>
      </c>
      <c r="H3" s="22"/>
      <c r="I3" s="22"/>
    </row>
    <row r="4" spans="1:9" ht="12.75">
      <c r="A4" s="22"/>
      <c r="B4" s="24" t="s">
        <v>29</v>
      </c>
      <c r="C4" s="11">
        <v>475</v>
      </c>
      <c r="D4" s="22"/>
      <c r="E4" s="22"/>
      <c r="F4" s="22"/>
      <c r="G4" s="22"/>
      <c r="H4" s="22"/>
      <c r="I4" s="22"/>
    </row>
    <row r="5" spans="1:9" ht="12.75">
      <c r="A5" s="22"/>
      <c r="B5" s="24"/>
      <c r="C5" s="22"/>
      <c r="D5" s="22"/>
      <c r="E5" s="22"/>
      <c r="F5" s="22"/>
      <c r="G5" s="22"/>
      <c r="H5" s="22"/>
      <c r="I5" s="22"/>
    </row>
    <row r="6" spans="1:9" ht="12.75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22"/>
      <c r="H6" s="22"/>
      <c r="I6" s="22"/>
    </row>
    <row r="7" spans="1:9" ht="14.25">
      <c r="A7" s="6" t="s">
        <v>22</v>
      </c>
      <c r="B7" s="10">
        <v>75</v>
      </c>
      <c r="C7" s="11">
        <v>345</v>
      </c>
      <c r="D7" s="11">
        <v>345</v>
      </c>
      <c r="E7" s="4">
        <f>(D7-C7)/$C$3</f>
        <v>0</v>
      </c>
      <c r="F7" s="15">
        <f>1-E7</f>
        <v>1</v>
      </c>
      <c r="G7" s="22"/>
      <c r="H7" s="26" t="s">
        <v>23</v>
      </c>
      <c r="I7" s="5">
        <f>F59</f>
        <v>0.13995494873052103</v>
      </c>
    </row>
    <row r="8" spans="1:9" ht="14.25">
      <c r="A8" s="6" t="s">
        <v>21</v>
      </c>
      <c r="B8" s="10">
        <v>6.3</v>
      </c>
      <c r="C8" s="11">
        <v>345</v>
      </c>
      <c r="D8" s="11">
        <v>405</v>
      </c>
      <c r="E8" s="4">
        <f aca="true" t="shared" si="0" ref="E8:E15">(D8-C8)/$C$3</f>
        <v>0.1276595744680851</v>
      </c>
      <c r="F8" s="15">
        <f>F7-E8</f>
        <v>0.8723404255319149</v>
      </c>
      <c r="G8" s="22"/>
      <c r="H8" s="26" t="s">
        <v>24</v>
      </c>
      <c r="I8" s="5">
        <f>E59</f>
        <v>0.8989383952100536</v>
      </c>
    </row>
    <row r="9" spans="1:9" ht="14.25">
      <c r="A9" s="6" t="s">
        <v>20</v>
      </c>
      <c r="B9" s="10">
        <v>4.75</v>
      </c>
      <c r="C9" s="11">
        <v>345</v>
      </c>
      <c r="D9" s="11">
        <v>436</v>
      </c>
      <c r="E9" s="4">
        <f t="shared" si="0"/>
        <v>0.19361702127659575</v>
      </c>
      <c r="F9" s="15">
        <f aca="true" t="shared" si="1" ref="F9:F14">F8-E9</f>
        <v>0.6787234042553192</v>
      </c>
      <c r="G9" s="22"/>
      <c r="H9" s="26" t="s">
        <v>25</v>
      </c>
      <c r="I9" s="5">
        <f>G59</f>
        <v>3.1513323156870636</v>
      </c>
    </row>
    <row r="10" spans="1:9" ht="12.75">
      <c r="A10" s="6" t="s">
        <v>19</v>
      </c>
      <c r="B10" s="10">
        <v>2</v>
      </c>
      <c r="C10" s="11">
        <v>345</v>
      </c>
      <c r="D10" s="11">
        <v>423</v>
      </c>
      <c r="E10" s="4">
        <f t="shared" si="0"/>
        <v>0.16595744680851063</v>
      </c>
      <c r="F10" s="15">
        <f t="shared" si="1"/>
        <v>0.5127659574468085</v>
      </c>
      <c r="G10" s="22"/>
      <c r="H10" s="22"/>
      <c r="I10" s="22"/>
    </row>
    <row r="11" spans="1:9" ht="12.75">
      <c r="A11" s="6" t="s">
        <v>18</v>
      </c>
      <c r="B11" s="10">
        <v>0.85</v>
      </c>
      <c r="C11" s="11">
        <v>345</v>
      </c>
      <c r="D11" s="11">
        <v>452</v>
      </c>
      <c r="E11" s="4">
        <f t="shared" si="0"/>
        <v>0.2276595744680851</v>
      </c>
      <c r="F11" s="15">
        <f t="shared" si="1"/>
        <v>0.2851063829787234</v>
      </c>
      <c r="G11" s="22"/>
      <c r="H11" s="27" t="s">
        <v>12</v>
      </c>
      <c r="I11" s="9">
        <f>1-F9</f>
        <v>0.3212765957446808</v>
      </c>
    </row>
    <row r="12" spans="1:9" ht="12.75">
      <c r="A12" s="6" t="s">
        <v>17</v>
      </c>
      <c r="B12" s="10">
        <v>0.425</v>
      </c>
      <c r="C12" s="11">
        <v>345</v>
      </c>
      <c r="D12" s="11">
        <v>389</v>
      </c>
      <c r="E12" s="4">
        <f t="shared" si="0"/>
        <v>0.09361702127659574</v>
      </c>
      <c r="F12" s="15">
        <f t="shared" si="1"/>
        <v>0.1914893617021277</v>
      </c>
      <c r="G12" s="22"/>
      <c r="H12" s="28" t="s">
        <v>10</v>
      </c>
      <c r="I12" s="9">
        <f>F9-F14</f>
        <v>0.6361702127659574</v>
      </c>
    </row>
    <row r="13" spans="1:9" ht="12.75">
      <c r="A13" s="6" t="s">
        <v>16</v>
      </c>
      <c r="B13" s="10">
        <v>0.15</v>
      </c>
      <c r="C13" s="11">
        <v>345</v>
      </c>
      <c r="D13" s="11">
        <v>385</v>
      </c>
      <c r="E13" s="4">
        <f t="shared" si="0"/>
        <v>0.0851063829787234</v>
      </c>
      <c r="F13" s="15">
        <f t="shared" si="1"/>
        <v>0.10638297872340428</v>
      </c>
      <c r="G13" s="22"/>
      <c r="H13" s="27" t="s">
        <v>11</v>
      </c>
      <c r="I13" s="9">
        <f>F14</f>
        <v>0.042553191489361736</v>
      </c>
    </row>
    <row r="14" spans="1:9" ht="12.75">
      <c r="A14" s="6" t="s">
        <v>15</v>
      </c>
      <c r="B14" s="10">
        <v>0.075</v>
      </c>
      <c r="C14" s="11">
        <v>345</v>
      </c>
      <c r="D14" s="11">
        <v>375</v>
      </c>
      <c r="E14" s="4">
        <f t="shared" si="0"/>
        <v>0.06382978723404255</v>
      </c>
      <c r="F14" s="15">
        <f t="shared" si="1"/>
        <v>0.042553191489361736</v>
      </c>
      <c r="G14" s="22"/>
      <c r="H14" s="22"/>
      <c r="I14" s="22"/>
    </row>
    <row r="15" spans="1:9" ht="14.25">
      <c r="A15" s="6" t="s">
        <v>14</v>
      </c>
      <c r="B15" s="14" t="s">
        <v>14</v>
      </c>
      <c r="C15" s="11">
        <v>345</v>
      </c>
      <c r="D15" s="11">
        <v>365</v>
      </c>
      <c r="E15" s="4">
        <f t="shared" si="0"/>
        <v>0.0425531914893617</v>
      </c>
      <c r="F15" s="30"/>
      <c r="G15" s="22"/>
      <c r="H15" s="29" t="s">
        <v>26</v>
      </c>
      <c r="I15" s="8">
        <f>IF(I7="-","-",I9/I7)</f>
        <v>22.51676231724294</v>
      </c>
    </row>
    <row r="16" spans="1:9" ht="14.25">
      <c r="A16" s="22"/>
      <c r="B16" s="22"/>
      <c r="C16" s="22"/>
      <c r="D16" s="22"/>
      <c r="E16" s="22"/>
      <c r="F16" s="22"/>
      <c r="G16" s="22"/>
      <c r="H16" s="29" t="s">
        <v>27</v>
      </c>
      <c r="I16" s="8">
        <f>IF(I7="-","-",(I8^2)/(I9*I7))</f>
        <v>1.8322190660376045</v>
      </c>
    </row>
    <row r="17" spans="1:9" ht="13.5" customHeight="1">
      <c r="A17" s="22"/>
      <c r="B17" s="22"/>
      <c r="C17" s="22"/>
      <c r="D17" s="22"/>
      <c r="E17" s="22"/>
      <c r="F17" s="22"/>
      <c r="G17" s="22"/>
      <c r="H17" s="22"/>
      <c r="I17" s="22"/>
    </row>
    <row r="38" spans="1:9" ht="12.75">
      <c r="A38" s="22"/>
      <c r="B38" s="22"/>
      <c r="C38" s="22"/>
      <c r="D38" s="22"/>
      <c r="E38" s="22"/>
      <c r="F38" s="22"/>
      <c r="G38" s="22"/>
      <c r="H38" s="22"/>
      <c r="I38" s="22"/>
    </row>
    <row r="39" spans="1:9" ht="12.75">
      <c r="A39" s="19" t="s">
        <v>31</v>
      </c>
      <c r="B39" s="20"/>
      <c r="C39" s="20"/>
      <c r="D39" s="20"/>
      <c r="E39" s="20"/>
      <c r="F39" s="20"/>
      <c r="G39" s="20"/>
      <c r="H39" s="20"/>
      <c r="I39" s="21"/>
    </row>
    <row r="42" ht="38.25" customHeight="1"/>
    <row r="44" ht="43.5" customHeight="1"/>
    <row r="47" ht="44.25" customHeight="1"/>
    <row r="48" spans="5:7" ht="12.75">
      <c r="E48" t="s">
        <v>7</v>
      </c>
      <c r="F48" t="s">
        <v>8</v>
      </c>
      <c r="G48" t="s">
        <v>9</v>
      </c>
    </row>
    <row r="49" spans="1:7" ht="12.75">
      <c r="A49" s="2">
        <f aca="true" t="shared" si="2" ref="A49:A56">B7</f>
        <v>75</v>
      </c>
      <c r="C49" s="1">
        <f aca="true" t="shared" si="3" ref="C49:C56">F7</f>
        <v>1</v>
      </c>
      <c r="D49" t="b">
        <v>1</v>
      </c>
      <c r="E49">
        <f>IF(AND($C49&gt;=0.3,$C50&lt;=0.3),IF(AND(OR($D50:$D$56)=FALSE,$I$13&gt;0.12),-1,10^(LOG($A49)+(0.3-$C49)*(LOG($A50)-LOG($A49))/($C50-$C49))),0)</f>
        <v>0</v>
      </c>
      <c r="F49">
        <f>IF(AND($C49&gt;=0.1,$C50&lt;=0.1),IF(AND(OR($D50:$D$56)=FALSE,$I$13&gt;0.12),-1,10^(LOG($A49)+(0.1-$C49)*(LOG($A50)-LOG($A49))/($C50-$C49))),0)</f>
        <v>0</v>
      </c>
      <c r="G49">
        <f>IF(AND($C47&gt;=0.6,$C48&lt;=0.6),IF(AND(OR($D48:$D$56)=FALSE,$I$13&gt;0.12),-1,10^(LOG($A47)+(0.6-$C47)*(LOG($A48)-LOG($A47))/($C48-$C47))),0)</f>
        <v>0</v>
      </c>
    </row>
    <row r="50" spans="1:7" ht="12.75">
      <c r="A50" s="2">
        <f t="shared" si="2"/>
        <v>6.3</v>
      </c>
      <c r="C50" s="1">
        <f t="shared" si="3"/>
        <v>0.8723404255319149</v>
      </c>
      <c r="D50" t="b">
        <v>1</v>
      </c>
      <c r="E50">
        <f>IF(AND($C50&gt;=0.3,$C51&lt;=0.3),IF(AND(OR($D51:$D$56)=FALSE,$I$13&gt;0.12),-1,10^(LOG($A50)+(0.3-$C50)*(LOG($A51)-LOG($A50))/($C51-$C50))),0)</f>
        <v>0</v>
      </c>
      <c r="F50">
        <f>IF(AND($C50&gt;=0.1,$C51&lt;=0.1),IF(AND(OR($D51:$D$56)=FALSE,$I$13&gt;0.12),-1,10^(LOG($A50)+(0.1-$C50)*(LOG($A51)-LOG($A50))/($C51-$C50))),0)</f>
        <v>0</v>
      </c>
      <c r="G50">
        <f>IF(AND($C48&gt;=0.6,$C49&lt;=0.6),IF(AND(OR($D49:$D$56)=FALSE,$I$13&gt;0.12),-1,10^(LOG($A48)+(0.6-$C48)*(LOG($A49)-LOG($A48))/($C49-$C48))),0)</f>
        <v>0</v>
      </c>
    </row>
    <row r="51" spans="1:7" ht="12.75">
      <c r="A51" s="2">
        <f t="shared" si="2"/>
        <v>4.75</v>
      </c>
      <c r="C51" s="1">
        <f t="shared" si="3"/>
        <v>0.6787234042553192</v>
      </c>
      <c r="D51" t="b">
        <v>1</v>
      </c>
      <c r="E51">
        <f>IF(AND($C51&gt;=0.3,$C52&lt;=0.3),IF(AND(OR($D52:$D$56)=FALSE,$I$13&gt;0.12),-1,10^(LOG($A51)+(0.3-$C51)*(LOG($A52)-LOG($A51))/($C52-$C51))),0)</f>
        <v>0</v>
      </c>
      <c r="F51">
        <f>IF(AND($C51&gt;=0.1,$C52&lt;=0.1),IF(AND(OR($D52:$D$56)=FALSE,$I$13&gt;0.12),-1,10^(LOG($A51)+(0.1-$C51)*(LOG($A52)-LOG($A51))/($C52-$C51))),0)</f>
        <v>0</v>
      </c>
      <c r="G51">
        <f>IF(AND($C49&gt;=0.6,$C50&lt;=0.6),IF(AND(OR($D50:$D$56)=FALSE,$I$13&gt;0.12),-1,10^(LOG($A49)+(0.6-$C49)*(LOG($A50)-LOG($A49))/($C50-$C49))),0)</f>
        <v>0</v>
      </c>
    </row>
    <row r="52" spans="1:7" ht="12.75">
      <c r="A52" s="2">
        <f t="shared" si="2"/>
        <v>2</v>
      </c>
      <c r="C52" s="1">
        <f t="shared" si="3"/>
        <v>0.5127659574468085</v>
      </c>
      <c r="D52" t="b">
        <v>1</v>
      </c>
      <c r="E52">
        <f>IF(AND($C52&gt;=0.3,$C53&lt;=0.3),IF(AND(OR($D53:$D$56)=FALSE,$I$13&gt;0.12),-1,10^(LOG($A52)+(0.3-$C52)*(LOG($A53)-LOG($A52))/($C53-$C52))),0)</f>
        <v>0.8989383952100536</v>
      </c>
      <c r="F52">
        <f>IF(AND($C52&gt;=0.1,$C53&lt;=0.1),IF(AND(OR($D53:$D$56)=FALSE,$I$13&gt;0.12),-1,10^(LOG($A52)+(0.1-$C52)*(LOG($A53)-LOG($A52))/($C53-$C52))),0)</f>
        <v>0</v>
      </c>
      <c r="G52">
        <f>IF(AND($C50&gt;=0.6,$C51&lt;=0.6),IF(AND(OR($D51:$D$56)=FALSE,$I$13&gt;0.12),-1,10^(LOG($A50)+(0.6-$C50)*(LOG($A51)-LOG($A50))/($C51-$C50))),0)</f>
        <v>0</v>
      </c>
    </row>
    <row r="53" spans="1:7" ht="12.75">
      <c r="A53" s="2">
        <f t="shared" si="2"/>
        <v>0.85</v>
      </c>
      <c r="C53" s="1">
        <f t="shared" si="3"/>
        <v>0.2851063829787234</v>
      </c>
      <c r="D53" t="b">
        <v>1</v>
      </c>
      <c r="E53">
        <f>IF(AND($C53&gt;=0.3,$C54&lt;=0.3),IF(AND(OR($D54:$D$56)=FALSE,$I$13&gt;0.12),-1,10^(LOG($A53)+(0.3-$C53)*(LOG($A54)-LOG($A53))/($C54-$C53))),0)</f>
        <v>0</v>
      </c>
      <c r="F53">
        <f>IF(AND($C53&gt;=0.1,$C54&lt;=0.1),IF(AND(OR($D54:$D$56)=FALSE,$I$13&gt;0.12),-1,10^(LOG($A53)+(0.1-$C53)*(LOG($A54)-LOG($A53))/($C54-$C53))),0)</f>
        <v>0</v>
      </c>
      <c r="G53">
        <f>IF(AND($C51&gt;=0.6,$C52&lt;=0.6),IF(AND(OR($D52:$D$56)=FALSE,$I$13&gt;0.12),-1,10^(LOG($A51)+(0.6-$C51)*(LOG($A52)-LOG($A51))/($C52-$C51))),0)</f>
        <v>3.1513323156870636</v>
      </c>
    </row>
    <row r="54" spans="1:7" ht="12.75">
      <c r="A54" s="2">
        <f t="shared" si="2"/>
        <v>0.425</v>
      </c>
      <c r="C54" s="1">
        <f t="shared" si="3"/>
        <v>0.1914893617021277</v>
      </c>
      <c r="D54" t="b">
        <v>1</v>
      </c>
      <c r="E54">
        <f>IF(AND($C54&gt;=0.3,$C55&lt;=0.3),IF(AND(OR($D55:$D$56)=FALSE,$I$13&gt;0.12),-1,10^(LOG($A54)+(0.3-$C54)*(LOG($A55)-LOG($A54))/($C55-$C54))),0)</f>
        <v>0</v>
      </c>
      <c r="F54">
        <f>IF(AND($C54&gt;=0.1,$C55&lt;=0.1),IF(AND(OR($D55:$D$56)=FALSE,$I$13&gt;0.12),-1,10^(LOG($A54)+(0.1-$C54)*(LOG($A55)-LOG($A54))/($C55-$C54))),0)</f>
        <v>0</v>
      </c>
      <c r="G54">
        <f>IF(AND($C52&gt;=0.6,$C53&lt;=0.6),IF(AND(OR($D53:$D$56)=FALSE,$I$13&gt;0.12),-1,10^(LOG($A52)+(0.6-$C52)*(LOG($A53)-LOG($A52))/($C53-$C52))),0)</f>
        <v>0</v>
      </c>
    </row>
    <row r="55" spans="1:7" ht="12.75">
      <c r="A55" s="2">
        <f t="shared" si="2"/>
        <v>0.15</v>
      </c>
      <c r="C55" s="1">
        <f t="shared" si="3"/>
        <v>0.10638297872340428</v>
      </c>
      <c r="D55" t="b">
        <v>1</v>
      </c>
      <c r="E55">
        <f>IF(AND($C55&gt;=0.3,$C56&lt;=0.3),IF(AND(OR($D56:$D$56)=FALSE,$I$13&gt;0.12),-1,10^(LOG($A55)+(0.3-$C55)*(LOG($A56)-LOG($A55))/($C56-$C55))),0)</f>
        <v>0</v>
      </c>
      <c r="F55">
        <f>IF(AND($C55&gt;=0.1,$C56&lt;=0.1),IF(AND(OR($D56:$D$56)=FALSE,$I$13&gt;0.12),-1,10^(LOG($A55)+(0.1-$C55)*(LOG($A56)-LOG($A55))/($C56-$C55))),0)</f>
        <v>0.13995494873052103</v>
      </c>
      <c r="G55">
        <f>IF(AND($C53&gt;=0.6,$C54&lt;=0.6),IF(AND(OR($D54:$D$56)=FALSE,$I$13&gt;0.12),-1,10^(LOG($A53)+(0.6-$C53)*(LOG($A54)-LOG($A53))/($C54-$C53))),0)</f>
        <v>0</v>
      </c>
    </row>
    <row r="56" spans="1:7" ht="12.75">
      <c r="A56" s="2">
        <f t="shared" si="2"/>
        <v>0.075</v>
      </c>
      <c r="C56" s="1">
        <f t="shared" si="3"/>
        <v>0.042553191489361736</v>
      </c>
      <c r="D56" t="b">
        <v>1</v>
      </c>
      <c r="E56">
        <f>IF(AND($C56&gt;=0.3,$C57&lt;=0.3),IF(AND(OR($D$57:$D57)=FALSE,$I$13&gt;0.12),-1,10^(LOG($A56)+(0.3-$C56)*(LOG($A57)-LOG($A56))/($C57-$C56))),0)</f>
        <v>0</v>
      </c>
      <c r="F56">
        <f>IF(AND($C56&gt;=0.1,$C57&lt;=0.1),IF(AND(OR($D$57:$D57)=FALSE,$I$13&gt;0.12),-1,10^(LOG($A56)+(0.1-$C56)*(LOG($A57)-LOG($A56))/($C57-$C56))),0)</f>
        <v>0</v>
      </c>
      <c r="G56">
        <f>IF(AND($C54&gt;=0.6,$C55&lt;=0.6),IF(AND(OR($D55:$D$56)=FALSE,$I$13&gt;0.12),-1,10^(LOG($A54)+(0.6-$C54)*(LOG($A55)-LOG($A54))/($C55-$C54))),0)</f>
        <v>0</v>
      </c>
    </row>
    <row r="57" spans="1:7" ht="12.75">
      <c r="A57" s="2">
        <v>0.01</v>
      </c>
      <c r="C57" s="1">
        <v>0</v>
      </c>
      <c r="D57" t="b">
        <v>0</v>
      </c>
      <c r="G57">
        <f>IF(AND($C55&gt;=0.6,$C56&lt;=0.6),IF(AND(OR($D56:$D$56)=FALSE,$I$13&gt;0.12),-1,10^(LOG($A55)+(0.6-$C55)*(LOG($A56)-LOG($A55))/($C56-$C55))),0)</f>
        <v>0</v>
      </c>
    </row>
    <row r="58" spans="1:7" ht="12.75">
      <c r="A58" s="2"/>
      <c r="G58">
        <f>IF(AND($C56&gt;=0.6,$C57&lt;=0.6),IF(AND(OR($D$57:$D57)=FALSE,$I$13&gt;0.12),-1,10^(LOG($A56)+(0.6-$C56)*(LOG($A57)-LOG($A56))/($C57-$C56))),0)</f>
        <v>0</v>
      </c>
    </row>
    <row r="59" spans="1:7" ht="12.75">
      <c r="A59" s="2"/>
      <c r="E59" s="3">
        <f>IF(SUM(E49:E56)&lt;0,"-",MAX(E49:E56))</f>
        <v>0.8989383952100536</v>
      </c>
      <c r="F59" s="3">
        <f>IF(SUM(F49:F56)&lt;0,"-",MAX(F49:F56))</f>
        <v>0.13995494873052103</v>
      </c>
      <c r="G59" s="3">
        <f>IF(SUM(G51:G58)&lt;0,"-",MAX(G51:G58))</f>
        <v>3.1513323156870636</v>
      </c>
    </row>
    <row r="60" ht="12.75">
      <c r="A60" s="2"/>
    </row>
    <row r="61" spans="1:6" ht="12.75">
      <c r="A61" s="2"/>
      <c r="E61">
        <f>IF(E59="-",0.01,E59)</f>
        <v>0.8989383952100536</v>
      </c>
      <c r="F61">
        <f>IF(E59="-","",0)</f>
        <v>0</v>
      </c>
    </row>
    <row r="62" spans="1:6" ht="12.75">
      <c r="A62" s="2"/>
      <c r="E62">
        <f>E61</f>
        <v>0.8989383952100536</v>
      </c>
      <c r="F62">
        <f>IF(E59="-","",0.3)</f>
        <v>0.3</v>
      </c>
    </row>
    <row r="63" spans="1:6" ht="12.75">
      <c r="A63" s="2"/>
      <c r="E63">
        <v>0.01</v>
      </c>
      <c r="F63">
        <v>0.3</v>
      </c>
    </row>
    <row r="64" ht="12.75">
      <c r="A64" s="2"/>
    </row>
    <row r="65" spans="1:6" ht="12.75">
      <c r="A65" s="2"/>
      <c r="E65">
        <f>IF(F59="-",0.01,F59)</f>
        <v>0.13995494873052103</v>
      </c>
      <c r="F65">
        <f>IF(F59="-","",0)</f>
        <v>0</v>
      </c>
    </row>
    <row r="66" spans="1:6" ht="12.75">
      <c r="A66" s="2"/>
      <c r="E66">
        <f>E65</f>
        <v>0.13995494873052103</v>
      </c>
      <c r="F66">
        <f>IF(F59="-","",0.1)</f>
        <v>0.1</v>
      </c>
    </row>
    <row r="67" spans="5:6" ht="12.75">
      <c r="E67">
        <v>0.01</v>
      </c>
      <c r="F67">
        <v>0.1</v>
      </c>
    </row>
    <row r="69" spans="5:6" ht="12.75">
      <c r="E69">
        <f>IF(G59="-",0.01,G59)</f>
        <v>3.1513323156870636</v>
      </c>
      <c r="F69">
        <f>IF(G59="-","",0)</f>
        <v>0</v>
      </c>
    </row>
    <row r="70" spans="5:6" ht="12.75">
      <c r="E70">
        <f>E69</f>
        <v>3.1513323156870636</v>
      </c>
      <c r="F70">
        <f>IF(G59="-","",0.6)</f>
        <v>0.6</v>
      </c>
    </row>
    <row r="71" spans="5:6" ht="12.75">
      <c r="E71">
        <v>0.01</v>
      </c>
      <c r="F71">
        <v>0.6</v>
      </c>
    </row>
    <row r="76" spans="3:4" ht="12.75">
      <c r="C76" s="12">
        <f>SUM(C7:C15)</f>
        <v>3105</v>
      </c>
      <c r="D76" s="12">
        <f>SUM(D7:D15)</f>
        <v>3575</v>
      </c>
    </row>
  </sheetData>
  <sheetProtection sheet="1" objects="1" scenarios="1"/>
  <mergeCells count="2">
    <mergeCell ref="A1:I1"/>
    <mergeCell ref="A39:I39"/>
  </mergeCells>
  <printOptions/>
  <pageMargins left="0.75" right="0.75" top="1" bottom="1" header="0.5" footer="0.5"/>
  <pageSetup fitToHeight="1" fitToWidth="1"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Stefanos Kozanis</dc:creator>
  <cp:keywords/>
  <dc:description/>
  <cp:lastModifiedBy>Stefanos Kozanis</cp:lastModifiedBy>
  <cp:lastPrinted>2003-12-07T19:26:37Z</cp:lastPrinted>
  <dcterms:created xsi:type="dcterms:W3CDTF">2003-11-28T23:01:12Z</dcterms:created>
  <dcterms:modified xsi:type="dcterms:W3CDTF">2003-12-07T19:26:45Z</dcterms:modified>
  <cp:category/>
  <cp:version/>
  <cp:contentType/>
  <cp:contentStatus/>
</cp:coreProperties>
</file>