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35" windowWidth="15180" windowHeight="8325" activeTab="0"/>
  </bookViews>
  <sheets>
    <sheet name="θ=0°, 90°" sheetId="1" r:id="rId1"/>
    <sheet name="τυχαίο θ" sheetId="2" r:id="rId2"/>
  </sheets>
  <definedNames>
    <definedName name="_xlnm.Print_Area" localSheetId="0">'θ=0°, 90°'!$A$1:$N$35</definedName>
    <definedName name="_xlnm.Print_Area" localSheetId="1">'τυχαίο θ'!$A$1:$P$37</definedName>
  </definedNames>
  <calcPr fullCalcOnLoad="1"/>
</workbook>
</file>

<file path=xl/sharedStrings.xml><?xml version="1.0" encoding="utf-8"?>
<sst xmlns="http://schemas.openxmlformats.org/spreadsheetml/2006/main" count="35" uniqueCount="26">
  <si>
    <t>Κατανομή τάσεων γύρω από κυκλική οπή</t>
  </si>
  <si>
    <r>
      <t xml:space="preserve">Μέτρο Ελαστ. (GPa) 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=</t>
    </r>
  </si>
  <si>
    <r>
      <t xml:space="preserve">Μέτρο Ολίσθησης (GPa) </t>
    </r>
    <r>
      <rPr>
        <i/>
        <sz val="10"/>
        <rFont val="Arial"/>
        <family val="2"/>
      </rPr>
      <t>G</t>
    </r>
    <r>
      <rPr>
        <sz val="10"/>
        <rFont val="Arial"/>
        <family val="0"/>
      </rPr>
      <t>=</t>
    </r>
  </si>
  <si>
    <r>
      <t xml:space="preserve">Λόγος Poisson </t>
    </r>
    <r>
      <rPr>
        <b/>
        <i/>
        <sz val="10"/>
        <rFont val="Arial"/>
        <family val="2"/>
      </rPr>
      <t>ν</t>
    </r>
    <r>
      <rPr>
        <b/>
        <sz val="10"/>
        <rFont val="Arial"/>
        <family val="2"/>
      </rPr>
      <t>=</t>
    </r>
  </si>
  <si>
    <r>
      <t>x</t>
    </r>
    <r>
      <rPr>
        <sz val="10"/>
        <rFont val="Arial"/>
        <family val="0"/>
      </rPr>
      <t>/</t>
    </r>
    <r>
      <rPr>
        <i/>
        <sz val="10"/>
        <rFont val="Arial"/>
        <family val="2"/>
      </rPr>
      <t>R</t>
    </r>
  </si>
  <si>
    <r>
      <t>k</t>
    </r>
    <r>
      <rPr>
        <b/>
        <sz val="10"/>
        <rFont val="Arial"/>
        <family val="2"/>
      </rPr>
      <t>=</t>
    </r>
  </si>
  <si>
    <r>
      <t>σ</t>
    </r>
    <r>
      <rPr>
        <i/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wall</t>
    </r>
  </si>
  <si>
    <r>
      <t>σ</t>
    </r>
    <r>
      <rPr>
        <i/>
        <vertAlign val="subscript"/>
        <sz val="10"/>
        <rFont val="Arial"/>
        <family val="2"/>
      </rPr>
      <t>θ</t>
    </r>
    <r>
      <rPr>
        <sz val="10"/>
        <rFont val="Arial"/>
        <family val="0"/>
      </rPr>
      <t xml:space="preserve"> wall</t>
    </r>
  </si>
  <si>
    <r>
      <t>σ</t>
    </r>
    <r>
      <rPr>
        <i/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roof</t>
    </r>
  </si>
  <si>
    <r>
      <t>σ</t>
    </r>
    <r>
      <rPr>
        <i/>
        <vertAlign val="subscript"/>
        <sz val="10"/>
        <rFont val="Arial"/>
        <family val="2"/>
      </rPr>
      <t>θ</t>
    </r>
    <r>
      <rPr>
        <sz val="10"/>
        <rFont val="Arial"/>
        <family val="0"/>
      </rPr>
      <t xml:space="preserve"> roof</t>
    </r>
  </si>
  <si>
    <t>Ακτίνα (m) R=</t>
  </si>
  <si>
    <r>
      <t>p</t>
    </r>
    <r>
      <rPr>
        <b/>
        <sz val="10"/>
        <rFont val="Arial"/>
        <family val="2"/>
      </rPr>
      <t>(MPa)=</t>
    </r>
  </si>
  <si>
    <r>
      <t xml:space="preserve">Σύγκλιση οροφής (mm) </t>
    </r>
    <r>
      <rPr>
        <i/>
        <sz val="10"/>
        <rFont val="Arial"/>
        <family val="2"/>
      </rPr>
      <t>δr</t>
    </r>
    <r>
      <rPr>
        <sz val="10"/>
        <rFont val="Arial"/>
        <family val="0"/>
      </rPr>
      <t>=</t>
    </r>
  </si>
  <si>
    <r>
      <t xml:space="preserve">Σύγκλιση τοιχ. (mm) </t>
    </r>
    <r>
      <rPr>
        <i/>
        <sz val="10"/>
        <rFont val="Arial"/>
        <family val="2"/>
      </rPr>
      <t>δr</t>
    </r>
    <r>
      <rPr>
        <sz val="10"/>
        <rFont val="Arial"/>
        <family val="0"/>
      </rPr>
      <t>=</t>
    </r>
  </si>
  <si>
    <t>(Σχέσεις Kirsch)</t>
  </si>
  <si>
    <t>Γεωστατικό πεδίο</t>
  </si>
  <si>
    <r>
      <t>θ(°)</t>
    </r>
    <r>
      <rPr>
        <b/>
        <sz val="10"/>
        <rFont val="Arial"/>
        <family val="2"/>
      </rPr>
      <t>=</t>
    </r>
  </si>
  <si>
    <r>
      <t>r</t>
    </r>
    <r>
      <rPr>
        <sz val="10"/>
        <rFont val="Arial"/>
        <family val="0"/>
      </rPr>
      <t>/</t>
    </r>
    <r>
      <rPr>
        <i/>
        <sz val="10"/>
        <rFont val="Arial"/>
        <family val="2"/>
      </rPr>
      <t>R</t>
    </r>
  </si>
  <si>
    <r>
      <t>σ</t>
    </r>
    <r>
      <rPr>
        <i/>
        <vertAlign val="subscript"/>
        <sz val="10"/>
        <rFont val="Arial"/>
        <family val="2"/>
      </rPr>
      <t>r</t>
    </r>
  </si>
  <si>
    <r>
      <t>σ</t>
    </r>
    <r>
      <rPr>
        <i/>
        <vertAlign val="subscript"/>
        <sz val="10"/>
        <rFont val="Arial"/>
        <family val="2"/>
      </rPr>
      <t>θ</t>
    </r>
    <r>
      <rPr>
        <sz val="10"/>
        <rFont val="Arial"/>
        <family val="0"/>
      </rPr>
      <t xml:space="preserve"> </t>
    </r>
  </si>
  <si>
    <r>
      <t>τ</t>
    </r>
    <r>
      <rPr>
        <i/>
        <vertAlign val="subscript"/>
        <sz val="10"/>
        <rFont val="Arial"/>
        <family val="2"/>
      </rPr>
      <t>rθ</t>
    </r>
  </si>
  <si>
    <r>
      <t>σ</t>
    </r>
    <r>
      <rPr>
        <i/>
        <vertAlign val="subscript"/>
        <sz val="10"/>
        <rFont val="Arial"/>
        <family val="2"/>
      </rPr>
      <t>1</t>
    </r>
  </si>
  <si>
    <r>
      <t>σ</t>
    </r>
    <r>
      <rPr>
        <i/>
        <vertAlign val="subscript"/>
        <sz val="10"/>
        <rFont val="Arial"/>
        <family val="2"/>
      </rPr>
      <t>3</t>
    </r>
  </si>
  <si>
    <r>
      <t xml:space="preserve">Μέτρο Ολίσθ. (GPa) </t>
    </r>
    <r>
      <rPr>
        <i/>
        <sz val="10"/>
        <rFont val="Arial"/>
        <family val="2"/>
      </rPr>
      <t>G</t>
    </r>
    <r>
      <rPr>
        <sz val="10"/>
        <rFont val="Arial"/>
        <family val="0"/>
      </rPr>
      <t>=</t>
    </r>
  </si>
  <si>
    <r>
      <t>u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(mm)</t>
    </r>
  </si>
  <si>
    <r>
      <t>u</t>
    </r>
    <r>
      <rPr>
        <vertAlign val="subscript"/>
        <sz val="10"/>
        <rFont val="Arial"/>
        <family val="2"/>
      </rPr>
      <t>θ</t>
    </r>
    <r>
      <rPr>
        <sz val="10"/>
        <rFont val="Arial"/>
        <family val="0"/>
      </rPr>
      <t xml:space="preserve"> (mm)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</si>
</sst>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0.00000"/>
    <numFmt numFmtId="175" formatCode="0.0000"/>
    <numFmt numFmtId="176" formatCode="0.0E+00;\ĝ"/>
    <numFmt numFmtId="177" formatCode="0.0E+00;\⪔"/>
    <numFmt numFmtId="178" formatCode="0.00E+00;\⪔"/>
    <numFmt numFmtId="179" formatCode="0.000E+00;\⪔"/>
    <numFmt numFmtId="180" formatCode="0E+00;\⪔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vertAlign val="subscript"/>
      <sz val="10"/>
      <name val="Arial"/>
      <family val="2"/>
    </font>
    <font>
      <sz val="11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.25"/>
      <name val="Arial"/>
      <family val="0"/>
    </font>
    <font>
      <i/>
      <sz val="8"/>
      <name val="Arial"/>
      <family val="2"/>
    </font>
    <font>
      <vertAlign val="sub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3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172" fontId="1" fillId="2" borderId="3" xfId="0" applyNumberFormat="1" applyFont="1" applyFill="1" applyBorder="1" applyAlignment="1" applyProtection="1">
      <alignment horizontal="center"/>
      <protection locked="0"/>
    </xf>
    <xf numFmtId="173" fontId="1" fillId="2" borderId="3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73" fontId="0" fillId="2" borderId="6" xfId="0" applyNumberFormat="1" applyFill="1" applyBorder="1" applyAlignment="1">
      <alignment horizontal="center"/>
    </xf>
    <xf numFmtId="173" fontId="0" fillId="7" borderId="6" xfId="0" applyNumberFormat="1" applyFill="1" applyBorder="1" applyAlignment="1">
      <alignment horizontal="center"/>
    </xf>
    <xf numFmtId="173" fontId="0" fillId="2" borderId="7" xfId="0" applyNumberFormat="1" applyFill="1" applyBorder="1" applyAlignment="1">
      <alignment horizontal="center"/>
    </xf>
    <xf numFmtId="173" fontId="0" fillId="2" borderId="4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72" fontId="1" fillId="2" borderId="8" xfId="0" applyNumberFormat="1" applyFont="1" applyFill="1" applyBorder="1" applyAlignment="1" applyProtection="1">
      <alignment horizontal="center"/>
      <protection locked="0"/>
    </xf>
    <xf numFmtId="0" fontId="4" fillId="6" borderId="7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left" indent="1"/>
    </xf>
    <xf numFmtId="2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left" indent="1"/>
    </xf>
    <xf numFmtId="2" fontId="0" fillId="2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left" indent="1"/>
    </xf>
    <xf numFmtId="0" fontId="12" fillId="2" borderId="0" xfId="0" applyFont="1" applyFill="1" applyAlignment="1">
      <alignment/>
    </xf>
    <xf numFmtId="0" fontId="4" fillId="5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2" borderId="7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2" fontId="0" fillId="2" borderId="4" xfId="0" applyNumberForma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941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'θ=0°, 90°'!$B$5</c:f>
              <c:strCache>
                <c:ptCount val="1"/>
                <c:pt idx="0">
                  <c:v>σr wall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'θ=0°, 90°'!$A$6:$A$17</c:f>
              <c:numCache/>
            </c:numRef>
          </c:xVal>
          <c:yVal>
            <c:numRef>
              <c:f>'θ=0°, 90°'!$B$6:$B$17</c:f>
              <c:numCache/>
            </c:numRef>
          </c:yVal>
          <c:smooth val="1"/>
        </c:ser>
        <c:ser>
          <c:idx val="1"/>
          <c:order val="1"/>
          <c:tx>
            <c:strRef>
              <c:f>'θ=0°, 90°'!$C$5</c:f>
              <c:strCache>
                <c:ptCount val="1"/>
                <c:pt idx="0">
                  <c:v>σθ wall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'θ=0°, 90°'!$A$6:$A$17</c:f>
              <c:numCache/>
            </c:numRef>
          </c:xVal>
          <c:yVal>
            <c:numRef>
              <c:f>'θ=0°, 90°'!$C$6:$C$17</c:f>
              <c:numCache/>
            </c:numRef>
          </c:yVal>
          <c:smooth val="1"/>
        </c:ser>
        <c:axId val="26706506"/>
        <c:axId val="39031963"/>
      </c:scatterChart>
      <c:valAx>
        <c:axId val="26706506"/>
        <c:scaling>
          <c:orientation val="minMax"/>
          <c:max val="7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x/R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1963"/>
        <c:crosses val="max"/>
        <c:crossBetween val="midCat"/>
        <c:dispUnits/>
        <c:minorUnit val="0.5"/>
      </c:valAx>
      <c:valAx>
        <c:axId val="3903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σ(MPa)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0650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"/>
          <c:y val="0.84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"/>
          <c:w val="0.85675"/>
          <c:h val="0.9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'θ=0°, 90°'!$D$5</c:f>
              <c:strCache>
                <c:ptCount val="1"/>
                <c:pt idx="0">
                  <c:v>σr roof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'θ=0°, 90°'!$D$6:$D$17</c:f>
              <c:numCache/>
            </c:numRef>
          </c:xVal>
          <c:yVal>
            <c:numRef>
              <c:f>'θ=0°, 90°'!$A$6:$A$17</c:f>
              <c:numCache/>
            </c:numRef>
          </c:yVal>
          <c:smooth val="1"/>
        </c:ser>
        <c:ser>
          <c:idx val="1"/>
          <c:order val="1"/>
          <c:tx>
            <c:strRef>
              <c:f>'θ=0°, 90°'!$E$5</c:f>
              <c:strCache>
                <c:ptCount val="1"/>
                <c:pt idx="0">
                  <c:v>σθ roof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'θ=0°, 90°'!$E$6:$E$17</c:f>
              <c:numCache/>
            </c:numRef>
          </c:xVal>
          <c:yVal>
            <c:numRef>
              <c:f>'θ=0°, 90°'!$A$6:$A$17</c:f>
              <c:numCache/>
            </c:numRef>
          </c:yVal>
          <c:smooth val="1"/>
        </c:ser>
        <c:axId val="15743348"/>
        <c:axId val="7472405"/>
      </c:scatterChart>
      <c:valAx>
        <c:axId val="1574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σ (MPa)</a:t>
                </a:r>
              </a:p>
            </c:rich>
          </c:tx>
          <c:layout>
            <c:manualLayout>
              <c:xMode val="factor"/>
              <c:yMode val="factor"/>
              <c:x val="0.042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72405"/>
        <c:crosses val="max"/>
        <c:crossBetween val="midCat"/>
        <c:dispUnits/>
      </c:valAx>
      <c:valAx>
        <c:axId val="7472405"/>
        <c:scaling>
          <c:orientation val="minMax"/>
          <c:max val="6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x/R</a:t>
                </a:r>
              </a:p>
            </c:rich>
          </c:tx>
          <c:layout>
            <c:manualLayout>
              <c:xMode val="factor"/>
              <c:yMode val="factor"/>
              <c:x val="0.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3348"/>
        <c:crosses val="max"/>
        <c:crossBetween val="midCat"/>
        <c:dispUnits/>
        <c:majorUnit val="2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5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445"/>
          <c:w val="0.9552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'τυχαίο θ'!$B$5</c:f>
              <c:strCache>
                <c:ptCount val="1"/>
                <c:pt idx="0">
                  <c:v>σr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'τυχαίο θ'!$A$6:$A$17</c:f>
              <c:numCache/>
            </c:numRef>
          </c:xVal>
          <c:yVal>
            <c:numRef>
              <c:f>'τυχαίο θ'!$B$6:$B$17</c:f>
              <c:numCache/>
            </c:numRef>
          </c:yVal>
          <c:smooth val="0"/>
        </c:ser>
        <c:ser>
          <c:idx val="1"/>
          <c:order val="1"/>
          <c:tx>
            <c:strRef>
              <c:f>'τυχαίο θ'!$C$5</c:f>
              <c:strCache>
                <c:ptCount val="1"/>
                <c:pt idx="0">
                  <c:v>σθ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'τυχαίο θ'!$A$6:$A$17</c:f>
              <c:numCache/>
            </c:numRef>
          </c:xVal>
          <c:yVal>
            <c:numRef>
              <c:f>'τυχαίο θ'!$C$6:$C$17</c:f>
              <c:numCache/>
            </c:numRef>
          </c:yVal>
          <c:smooth val="0"/>
        </c:ser>
        <c:ser>
          <c:idx val="2"/>
          <c:order val="2"/>
          <c:tx>
            <c:strRef>
              <c:f>'τυχαίο θ'!$D$5</c:f>
              <c:strCache>
                <c:ptCount val="1"/>
                <c:pt idx="0">
                  <c:v>τrθ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'τυχαίο θ'!$A$6:$A$17</c:f>
              <c:numCache/>
            </c:numRef>
          </c:xVal>
          <c:yVal>
            <c:numRef>
              <c:f>'τυχαίο θ'!$D$6:$D$17</c:f>
              <c:numCache/>
            </c:numRef>
          </c:yVal>
          <c:smooth val="0"/>
        </c:ser>
        <c:axId val="142782"/>
        <c:axId val="1285039"/>
      </c:scatterChart>
      <c:valAx>
        <c:axId val="142782"/>
        <c:scaling>
          <c:orientation val="minMax"/>
          <c:max val="6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29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039"/>
        <c:crosses val="autoZero"/>
        <c:crossBetween val="midCat"/>
        <c:dispUnits/>
      </c:valAx>
      <c:valAx>
        <c:axId val="1285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σ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τ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7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275"/>
          <c:w val="0.9537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'τυχαίο θ'!$B$23</c:f>
              <c:strCache>
                <c:ptCount val="1"/>
                <c:pt idx="0">
                  <c:v>ur (mm)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'τυχαίο θ'!$A$24:$A$35</c:f>
              <c:numCache/>
            </c:numRef>
          </c:xVal>
          <c:yVal>
            <c:numRef>
              <c:f>'τυχαίο θ'!$B$24:$B$35</c:f>
              <c:numCache/>
            </c:numRef>
          </c:yVal>
          <c:smooth val="0"/>
        </c:ser>
        <c:ser>
          <c:idx val="1"/>
          <c:order val="1"/>
          <c:tx>
            <c:strRef>
              <c:f>'τυχαίο θ'!$C$23</c:f>
              <c:strCache>
                <c:ptCount val="1"/>
                <c:pt idx="0">
                  <c:v>uθ (mm)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'τυχαίο θ'!$A$24:$A$35</c:f>
              <c:numCache/>
            </c:numRef>
          </c:xVal>
          <c:yVal>
            <c:numRef>
              <c:f>'τυχαίο θ'!$C$24:$C$35</c:f>
              <c:numCache/>
            </c:numRef>
          </c:yVal>
          <c:smooth val="0"/>
        </c:ser>
        <c:axId val="11565352"/>
        <c:axId val="36979305"/>
      </c:scatterChart>
      <c:valAx>
        <c:axId val="11565352"/>
        <c:scaling>
          <c:orientation val="minMax"/>
          <c:max val="1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8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79305"/>
        <c:crosses val="max"/>
        <c:crossBetween val="midCat"/>
        <c:dispUnits/>
      </c:valAx>
      <c:valAx>
        <c:axId val="3697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6535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7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133350</xdr:rowOff>
    </xdr:from>
    <xdr:to>
      <xdr:col>13</xdr:col>
      <xdr:colOff>142875</xdr:colOff>
      <xdr:row>32</xdr:row>
      <xdr:rowOff>76200</xdr:rowOff>
    </xdr:to>
    <xdr:sp>
      <xdr:nvSpPr>
        <xdr:cNvPr id="1" name="Rectangle 5"/>
        <xdr:cNvSpPr>
          <a:spLocks/>
        </xdr:cNvSpPr>
      </xdr:nvSpPr>
      <xdr:spPr>
        <a:xfrm>
          <a:off x="3257550" y="133350"/>
          <a:ext cx="4810125" cy="523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14</xdr:row>
      <xdr:rowOff>47625</xdr:rowOff>
    </xdr:from>
    <xdr:to>
      <xdr:col>12</xdr:col>
      <xdr:colOff>95250</xdr:colOff>
      <xdr:row>28</xdr:row>
      <xdr:rowOff>133350</xdr:rowOff>
    </xdr:to>
    <xdr:graphicFrame>
      <xdr:nvGraphicFramePr>
        <xdr:cNvPr id="2" name="Chart 1"/>
        <xdr:cNvGraphicFramePr/>
      </xdr:nvGraphicFramePr>
      <xdr:xfrm>
        <a:off x="4410075" y="2381250"/>
        <a:ext cx="30003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</xdr:row>
      <xdr:rowOff>38100</xdr:rowOff>
    </xdr:from>
    <xdr:to>
      <xdr:col>10</xdr:col>
      <xdr:colOff>523875</xdr:colOff>
      <xdr:row>14</xdr:row>
      <xdr:rowOff>95250</xdr:rowOff>
    </xdr:to>
    <xdr:graphicFrame>
      <xdr:nvGraphicFramePr>
        <xdr:cNvPr id="3" name="Chart 2"/>
        <xdr:cNvGraphicFramePr/>
      </xdr:nvGraphicFramePr>
      <xdr:xfrm>
        <a:off x="3676650" y="200025"/>
        <a:ext cx="29432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13</xdr:row>
      <xdr:rowOff>133350</xdr:rowOff>
    </xdr:from>
    <xdr:to>
      <xdr:col>7</xdr:col>
      <xdr:colOff>285750</xdr:colOff>
      <xdr:row>18</xdr:row>
      <xdr:rowOff>104775</xdr:rowOff>
    </xdr:to>
    <xdr:sp>
      <xdr:nvSpPr>
        <xdr:cNvPr id="4" name="Oval 3"/>
        <xdr:cNvSpPr>
          <a:spLocks/>
        </xdr:cNvSpPr>
      </xdr:nvSpPr>
      <xdr:spPr>
        <a:xfrm>
          <a:off x="3771900" y="2305050"/>
          <a:ext cx="7810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16</xdr:row>
      <xdr:rowOff>95250</xdr:rowOff>
    </xdr:from>
    <xdr:to>
      <xdr:col>6</xdr:col>
      <xdr:colOff>561975</xdr:colOff>
      <xdr:row>17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067175" y="2752725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6</xdr:col>
      <xdr:colOff>533400</xdr:colOff>
      <xdr:row>16</xdr:row>
      <xdr:rowOff>28575</xdr:rowOff>
    </xdr:from>
    <xdr:to>
      <xdr:col>7</xdr:col>
      <xdr:colOff>133350</xdr:colOff>
      <xdr:row>18</xdr:row>
      <xdr:rowOff>28575</xdr:rowOff>
    </xdr:to>
    <xdr:sp>
      <xdr:nvSpPr>
        <xdr:cNvPr id="6" name="Line 6"/>
        <xdr:cNvSpPr>
          <a:spLocks/>
        </xdr:cNvSpPr>
      </xdr:nvSpPr>
      <xdr:spPr>
        <a:xfrm>
          <a:off x="4191000" y="2686050"/>
          <a:ext cx="209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47625</xdr:rowOff>
    </xdr:from>
    <xdr:to>
      <xdr:col>15</xdr:col>
      <xdr:colOff>523875</xdr:colOff>
      <xdr:row>36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276600" y="47625"/>
          <a:ext cx="5810250" cy="598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16</xdr:row>
      <xdr:rowOff>95250</xdr:rowOff>
    </xdr:from>
    <xdr:to>
      <xdr:col>6</xdr:col>
      <xdr:colOff>561975</xdr:colOff>
      <xdr:row>17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86150" y="2752725"/>
          <a:ext cx="152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95250</xdr:rowOff>
    </xdr:from>
    <xdr:to>
      <xdr:col>6</xdr:col>
      <xdr:colOff>76200</xdr:colOff>
      <xdr:row>34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1857375" y="4295775"/>
          <a:ext cx="12954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27</xdr:row>
      <xdr:rowOff>133350</xdr:rowOff>
    </xdr:from>
    <xdr:to>
      <xdr:col>5</xdr:col>
      <xdr:colOff>85725</xdr:colOff>
      <xdr:row>31</xdr:row>
      <xdr:rowOff>123825</xdr:rowOff>
    </xdr:to>
    <xdr:sp>
      <xdr:nvSpPr>
        <xdr:cNvPr id="4" name="Oval 4"/>
        <xdr:cNvSpPr>
          <a:spLocks/>
        </xdr:cNvSpPr>
      </xdr:nvSpPr>
      <xdr:spPr>
        <a:xfrm>
          <a:off x="1981200" y="4657725"/>
          <a:ext cx="685800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29</xdr:row>
      <xdr:rowOff>133350</xdr:rowOff>
    </xdr:from>
    <xdr:to>
      <xdr:col>6</xdr:col>
      <xdr:colOff>28575</xdr:colOff>
      <xdr:row>29</xdr:row>
      <xdr:rowOff>133350</xdr:rowOff>
    </xdr:to>
    <xdr:sp>
      <xdr:nvSpPr>
        <xdr:cNvPr id="5" name="Line 5"/>
        <xdr:cNvSpPr>
          <a:spLocks/>
        </xdr:cNvSpPr>
      </xdr:nvSpPr>
      <xdr:spPr>
        <a:xfrm>
          <a:off x="2305050" y="4981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26</xdr:row>
      <xdr:rowOff>28575</xdr:rowOff>
    </xdr:from>
    <xdr:to>
      <xdr:col>5</xdr:col>
      <xdr:colOff>323850</xdr:colOff>
      <xdr:row>29</xdr:row>
      <xdr:rowOff>123825</xdr:rowOff>
    </xdr:to>
    <xdr:sp>
      <xdr:nvSpPr>
        <xdr:cNvPr id="6" name="Line 6"/>
        <xdr:cNvSpPr>
          <a:spLocks/>
        </xdr:cNvSpPr>
      </xdr:nvSpPr>
      <xdr:spPr>
        <a:xfrm flipV="1">
          <a:off x="2305050" y="4391025"/>
          <a:ext cx="600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28</xdr:row>
      <xdr:rowOff>152400</xdr:rowOff>
    </xdr:from>
    <xdr:to>
      <xdr:col>4</xdr:col>
      <xdr:colOff>447675</xdr:colOff>
      <xdr:row>29</xdr:row>
      <xdr:rowOff>123825</xdr:rowOff>
    </xdr:to>
    <xdr:sp>
      <xdr:nvSpPr>
        <xdr:cNvPr id="7" name="Line 7"/>
        <xdr:cNvSpPr>
          <a:spLocks/>
        </xdr:cNvSpPr>
      </xdr:nvSpPr>
      <xdr:spPr>
        <a:xfrm flipH="1" flipV="1">
          <a:off x="2438400" y="4838700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114300</xdr:colOff>
      <xdr:row>28</xdr:row>
      <xdr:rowOff>38100</xdr:rowOff>
    </xdr:from>
    <xdr:ext cx="180975" cy="180975"/>
    <xdr:sp>
      <xdr:nvSpPr>
        <xdr:cNvPr id="8" name="TextBox 8"/>
        <xdr:cNvSpPr txBox="1">
          <a:spLocks noChangeArrowheads="1"/>
        </xdr:cNvSpPr>
      </xdr:nvSpPr>
      <xdr:spPr>
        <a:xfrm>
          <a:off x="2695575" y="4724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θ</a:t>
          </a:r>
        </a:p>
      </xdr:txBody>
    </xdr:sp>
    <xdr:clientData/>
  </xdr:oneCellAnchor>
  <xdr:twoCellAnchor>
    <xdr:from>
      <xdr:col>5</xdr:col>
      <xdr:colOff>276225</xdr:colOff>
      <xdr:row>26</xdr:row>
      <xdr:rowOff>95250</xdr:rowOff>
    </xdr:from>
    <xdr:to>
      <xdr:col>5</xdr:col>
      <xdr:colOff>400050</xdr:colOff>
      <xdr:row>27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00" y="4457700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6</xdr:col>
      <xdr:colOff>381000</xdr:colOff>
      <xdr:row>1</xdr:row>
      <xdr:rowOff>0</xdr:rowOff>
    </xdr:from>
    <xdr:to>
      <xdr:col>15</xdr:col>
      <xdr:colOff>485775</xdr:colOff>
      <xdr:row>17</xdr:row>
      <xdr:rowOff>133350</xdr:rowOff>
    </xdr:to>
    <xdr:graphicFrame>
      <xdr:nvGraphicFramePr>
        <xdr:cNvPr id="10" name="Chart 10"/>
        <xdr:cNvGraphicFramePr/>
      </xdr:nvGraphicFramePr>
      <xdr:xfrm>
        <a:off x="3457575" y="161925"/>
        <a:ext cx="5591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18</xdr:row>
      <xdr:rowOff>76200</xdr:rowOff>
    </xdr:from>
    <xdr:to>
      <xdr:col>15</xdr:col>
      <xdr:colOff>485775</xdr:colOff>
      <xdr:row>35</xdr:row>
      <xdr:rowOff>152400</xdr:rowOff>
    </xdr:to>
    <xdr:graphicFrame>
      <xdr:nvGraphicFramePr>
        <xdr:cNvPr id="11" name="Chart 11"/>
        <xdr:cNvGraphicFramePr/>
      </xdr:nvGraphicFramePr>
      <xdr:xfrm>
        <a:off x="3390900" y="3076575"/>
        <a:ext cx="56578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B4" sqref="B4"/>
    </sheetView>
  </sheetViews>
  <sheetFormatPr defaultColWidth="9.140625" defaultRowHeight="12.75"/>
  <sheetData>
    <row r="1" spans="1:14" ht="12.75">
      <c r="A1" s="41" t="s">
        <v>0</v>
      </c>
      <c r="B1" s="42"/>
      <c r="C1" s="42"/>
      <c r="D1" s="42"/>
      <c r="E1" s="43"/>
      <c r="F1" s="1"/>
      <c r="G1" s="1"/>
      <c r="H1" s="1"/>
      <c r="I1" s="1"/>
      <c r="J1" s="1"/>
      <c r="K1" s="1"/>
      <c r="L1" s="1"/>
      <c r="M1" s="1"/>
      <c r="N1" s="1"/>
    </row>
    <row r="2" spans="1:14" ht="13.5" thickBot="1">
      <c r="A2" s="44" t="s">
        <v>14</v>
      </c>
      <c r="B2" s="45"/>
      <c r="C2" s="45"/>
      <c r="D2" s="45"/>
      <c r="E2" s="46"/>
      <c r="F2" s="1"/>
      <c r="G2" s="1"/>
      <c r="H2" s="1"/>
      <c r="I2" s="1"/>
      <c r="J2" s="1"/>
      <c r="K2" s="1"/>
      <c r="L2" s="1"/>
      <c r="M2" s="1"/>
      <c r="N2" s="1"/>
    </row>
    <row r="3" spans="1:14" ht="13.5" thickBot="1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thickBot="1">
      <c r="A4" s="7" t="s">
        <v>11</v>
      </c>
      <c r="B4" s="10">
        <v>10</v>
      </c>
      <c r="C4" s="8" t="s">
        <v>5</v>
      </c>
      <c r="D4" s="9">
        <v>0.5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4" t="s">
        <v>4</v>
      </c>
      <c r="B5" s="15" t="s">
        <v>6</v>
      </c>
      <c r="C5" s="15" t="s">
        <v>7</v>
      </c>
      <c r="D5" s="15" t="s">
        <v>8</v>
      </c>
      <c r="E5" s="16" t="s">
        <v>9</v>
      </c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22">
        <v>1</v>
      </c>
      <c r="B6" s="17">
        <f>0.5*$B$4*((1+$D$4)*(1-$A6^-2)-(1-$D$4)*(1-4*$A6^-2+3*$A6^-4))</f>
        <v>0</v>
      </c>
      <c r="C6" s="18">
        <f>0.5*$B$4*((1+$D$4)*(1+$A6^-2)+(1-$D$4)*(1+3*$A6^-4))</f>
        <v>25</v>
      </c>
      <c r="D6" s="17">
        <f>0.5*$B$4*((1+$D$4)*(1-$A6^-2)+(1-$D$4)*(1-4*$A6^-2+3*$A6^-4))</f>
        <v>0</v>
      </c>
      <c r="E6" s="18">
        <f>0.5*$B$4*((1+$D$4)*(1+$A6^-2)-(1-$D$4)*(1+3*$A6^-4))</f>
        <v>5</v>
      </c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23">
        <v>1.25</v>
      </c>
      <c r="B7" s="19">
        <f>0.5*$B$4*((1+$D$4)*(1-$A7^-2)-(1-$D$4)*(1-4*$A7^-2+3*$A7^-4))</f>
        <v>3.528</v>
      </c>
      <c r="C7" s="19">
        <f aca="true" t="shared" si="0" ref="C7:C17">0.5*$B$4*((1+$D$4)*(1+$A7^-2)+(1-$D$4)*(1+3*$A7^-4))</f>
        <v>17.872</v>
      </c>
      <c r="D7" s="19">
        <f aca="true" t="shared" si="1" ref="D7:D17">0.5*$B$4*((1+$D$4)*(1-$A7^-2)+(1-$D$4)*(1-4*$A7^-2+3*$A7^-4))</f>
        <v>1.8720000000000003</v>
      </c>
      <c r="E7" s="19">
        <f aca="true" t="shared" si="2" ref="E7:E17">0.5*$B$4*((1+$D$4)*(1+$A7^-2)-(1-$D$4)*(1+3*$A7^-4))</f>
        <v>6.728</v>
      </c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23">
        <v>1.5</v>
      </c>
      <c r="B8" s="19">
        <f aca="true" t="shared" si="3" ref="B8:B17">0.5*$B$4*((1+$D$4)*(1-$A8^-2)-(1-$D$4)*(1-4*$A8^-2+3*$A8^-4))</f>
        <v>4.62962962962963</v>
      </c>
      <c r="C8" s="19">
        <f t="shared" si="0"/>
        <v>14.814814814814813</v>
      </c>
      <c r="D8" s="19">
        <f t="shared" si="1"/>
        <v>3.703703703703704</v>
      </c>
      <c r="E8" s="19">
        <f t="shared" si="2"/>
        <v>6.851851851851851</v>
      </c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23">
        <v>1.75</v>
      </c>
      <c r="B9" s="19">
        <f t="shared" si="3"/>
        <v>5.016659725114536</v>
      </c>
      <c r="C9" s="19">
        <f t="shared" si="0"/>
        <v>13.248646397334443</v>
      </c>
      <c r="D9" s="19">
        <f t="shared" si="1"/>
        <v>5.085381091211996</v>
      </c>
      <c r="E9" s="19">
        <f t="shared" si="2"/>
        <v>6.649312786339024</v>
      </c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23">
        <v>2</v>
      </c>
      <c r="B10" s="19">
        <f t="shared" si="3"/>
        <v>5.15625</v>
      </c>
      <c r="C10" s="19">
        <f t="shared" si="0"/>
        <v>12.34375</v>
      </c>
      <c r="D10" s="19">
        <f t="shared" si="1"/>
        <v>6.09375</v>
      </c>
      <c r="E10" s="19">
        <f t="shared" si="2"/>
        <v>6.40625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3">
        <v>2.5</v>
      </c>
      <c r="B11" s="19">
        <f t="shared" si="3"/>
        <v>5.208</v>
      </c>
      <c r="C11" s="19">
        <f t="shared" si="0"/>
        <v>11.391999999999998</v>
      </c>
      <c r="D11" s="19">
        <f t="shared" si="1"/>
        <v>7.3919999999999995</v>
      </c>
      <c r="E11" s="19">
        <f t="shared" si="2"/>
        <v>6.007999999999999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23">
        <v>3</v>
      </c>
      <c r="B12" s="19">
        <f t="shared" si="3"/>
        <v>5.185185185185185</v>
      </c>
      <c r="C12" s="19">
        <f t="shared" si="0"/>
        <v>10.925925925925926</v>
      </c>
      <c r="D12" s="19">
        <f t="shared" si="1"/>
        <v>8.148148148148147</v>
      </c>
      <c r="E12" s="19">
        <f t="shared" si="2"/>
        <v>5.740740740740742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23">
        <v>3.5</v>
      </c>
      <c r="B13" s="19">
        <f t="shared" si="3"/>
        <v>5.154102457309455</v>
      </c>
      <c r="C13" s="19">
        <f t="shared" si="0"/>
        <v>10.662224073302792</v>
      </c>
      <c r="D13" s="19">
        <f t="shared" si="1"/>
        <v>8.621407746772178</v>
      </c>
      <c r="E13" s="19">
        <f t="shared" si="2"/>
        <v>5.562265722615578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23">
        <v>4</v>
      </c>
      <c r="B14" s="19">
        <f t="shared" si="3"/>
        <v>5.126953125</v>
      </c>
      <c r="C14" s="19">
        <f t="shared" si="0"/>
        <v>10.498046875</v>
      </c>
      <c r="D14" s="19">
        <f t="shared" si="1"/>
        <v>8.935546875</v>
      </c>
      <c r="E14" s="19">
        <f t="shared" si="2"/>
        <v>5.439453125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23">
        <v>4.5</v>
      </c>
      <c r="B15" s="19">
        <f t="shared" si="3"/>
        <v>5.105166895290353</v>
      </c>
      <c r="C15" s="19">
        <f t="shared" si="0"/>
        <v>10.388660265203473</v>
      </c>
      <c r="D15" s="19">
        <f t="shared" si="1"/>
        <v>9.154092363968907</v>
      </c>
      <c r="E15" s="19">
        <f t="shared" si="2"/>
        <v>5.3520804755372655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23">
        <v>5</v>
      </c>
      <c r="B16" s="19">
        <f t="shared" si="3"/>
        <v>5.087999999999999</v>
      </c>
      <c r="C16" s="19">
        <f t="shared" si="0"/>
        <v>10.312000000000001</v>
      </c>
      <c r="D16" s="19">
        <f t="shared" si="1"/>
        <v>9.312000000000001</v>
      </c>
      <c r="E16" s="19">
        <f t="shared" si="2"/>
        <v>5.288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24">
        <v>6</v>
      </c>
      <c r="B17" s="20">
        <f t="shared" si="3"/>
        <v>5.0636574074074066</v>
      </c>
      <c r="C17" s="20">
        <f t="shared" si="0"/>
        <v>10.21412037037037</v>
      </c>
      <c r="D17" s="20">
        <f t="shared" si="1"/>
        <v>9.519675925925926</v>
      </c>
      <c r="E17" s="20">
        <f t="shared" si="2"/>
        <v>5.202546296296296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3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 thickBot="1">
      <c r="A20" s="21"/>
      <c r="B20" s="5"/>
      <c r="C20" s="6" t="s">
        <v>1</v>
      </c>
      <c r="D20" s="10"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 thickBot="1">
      <c r="A21" s="21"/>
      <c r="B21" s="5"/>
      <c r="C21" s="6" t="s">
        <v>3</v>
      </c>
      <c r="D21" s="9">
        <v>0.3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3" t="s">
        <v>2</v>
      </c>
      <c r="D22" s="4">
        <f>0.5*D20/(1+D21)</f>
        <v>7.692307692307692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 thickBot="1">
      <c r="A24" s="1"/>
      <c r="B24" s="1"/>
      <c r="C24" s="6" t="s">
        <v>10</v>
      </c>
      <c r="D24" s="11">
        <v>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3"/>
      <c r="B27" s="13"/>
      <c r="C27" s="12" t="s">
        <v>12</v>
      </c>
      <c r="D27" s="47">
        <f>0.25*D24*B4*((1+D4)+(1-D4)*(4*(1-D21)-1))/D22</f>
        <v>3.9000000000000004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3"/>
      <c r="B28" s="13"/>
      <c r="C28" s="12" t="s">
        <v>13</v>
      </c>
      <c r="D28" s="47">
        <f>0.25*D24*B4*((1+D4)-(1-D4)*(4*(1-D21)-1))/D22</f>
        <v>0.9750000000000002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 sheet="1" objects="1" scenarios="1"/>
  <mergeCells count="2">
    <mergeCell ref="A1:E1"/>
    <mergeCell ref="A2:E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B4" sqref="B4"/>
    </sheetView>
  </sheetViews>
  <sheetFormatPr defaultColWidth="9.140625" defaultRowHeight="12.75"/>
  <cols>
    <col min="1" max="1" width="8.421875" style="0" customWidth="1"/>
    <col min="2" max="2" width="7.57421875" style="0" customWidth="1"/>
    <col min="3" max="3" width="7.421875" style="0" customWidth="1"/>
    <col min="4" max="4" width="7.57421875" style="0" customWidth="1"/>
    <col min="5" max="5" width="7.7109375" style="0" customWidth="1"/>
    <col min="6" max="6" width="7.421875" style="0" customWidth="1"/>
  </cols>
  <sheetData>
    <row r="1" spans="1:16" ht="12.75">
      <c r="A1" s="41" t="s">
        <v>0</v>
      </c>
      <c r="B1" s="42"/>
      <c r="C1" s="42"/>
      <c r="D1" s="42"/>
      <c r="E1" s="43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thickBot="1">
      <c r="A2" s="44" t="s">
        <v>14</v>
      </c>
      <c r="B2" s="45"/>
      <c r="C2" s="45"/>
      <c r="D2" s="45"/>
      <c r="E2" s="4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thickBot="1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>
      <c r="A4" s="7" t="s">
        <v>11</v>
      </c>
      <c r="B4" s="10">
        <v>10</v>
      </c>
      <c r="C4" s="8" t="s">
        <v>5</v>
      </c>
      <c r="D4" s="9">
        <v>0.5</v>
      </c>
      <c r="E4" s="8" t="s">
        <v>16</v>
      </c>
      <c r="F4" s="25">
        <v>30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4" t="s">
        <v>17</v>
      </c>
      <c r="B5" s="26" t="s">
        <v>18</v>
      </c>
      <c r="C5" s="26" t="s">
        <v>19</v>
      </c>
      <c r="D5" s="27" t="s">
        <v>20</v>
      </c>
      <c r="E5" s="28" t="s">
        <v>21</v>
      </c>
      <c r="F5" s="28" t="s">
        <v>22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29">
        <v>1</v>
      </c>
      <c r="B6" s="30">
        <f>0.5*$B$4*((1+$D$4)*(1-$A6^-2)-(1-$D$4)*(1-4*$A6^-2+3*$A6^-4)*COS(2*$E$19))</f>
        <v>0</v>
      </c>
      <c r="C6" s="29">
        <f>0.5*$B$4*((1+$D$4)*(1+$A6^-2)+(1-$D$4)*(1+3*$A6^-4)*COS(2*$E$19))</f>
        <v>20</v>
      </c>
      <c r="D6" s="29">
        <f>0.5*$B$4*((1-$D$4)*(1+2*$A6^-2-3*$A6^-4)*SIN(2*$E$19))</f>
        <v>0</v>
      </c>
      <c r="E6" s="23">
        <f>0.5*($B6+$C6)+SQRT((0.5*($B6-$C6))^2+$D6^2)</f>
        <v>20</v>
      </c>
      <c r="F6" s="23">
        <f>0.5*($B6+$C6)-SQRT((0.5*($B6-$C6))^2+$D6^2)</f>
        <v>0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1">
        <v>1.25</v>
      </c>
      <c r="B7" s="32">
        <f aca="true" t="shared" si="0" ref="B7:B17">0.5*$B$4*((1+$D$4)*(1-$A7^-2)-(1-$D$4)*(1-4*$A7^-2+3*$A7^-4)*COS(2*$E$19))</f>
        <v>3.114</v>
      </c>
      <c r="C7" s="31">
        <f aca="true" t="shared" si="1" ref="C7:C17">0.5*$B$4*((1+$D$4)*(1+$A7^-2)+(1-$D$4)*(1+3*$A7^-4)*COS(2*$E$19))</f>
        <v>15.085999999999999</v>
      </c>
      <c r="D7" s="31">
        <f aca="true" t="shared" si="2" ref="D7:D17">0.5*$B$4*((1-$D$4)*(1+2*$A7^-2-3*$A7^-4)*SIN(2*$E$19))</f>
        <v>2.275914761145505</v>
      </c>
      <c r="E7" s="23">
        <f aca="true" t="shared" si="3" ref="E7:E17">0.5*($B7+$C7)+SQRT((0.5*($B7-$C7))^2+$D7^2)</f>
        <v>15.504059962242701</v>
      </c>
      <c r="F7" s="23">
        <f aca="true" t="shared" si="4" ref="F7:F17">0.5*($B7+$C7)-SQRT((0.5*($B7-$C7))^2+$D7^2)</f>
        <v>2.695940037757298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31">
        <v>1.5</v>
      </c>
      <c r="B8" s="32">
        <f t="shared" si="0"/>
        <v>4.398148148148148</v>
      </c>
      <c r="C8" s="31">
        <f t="shared" si="1"/>
        <v>12.824074074074074</v>
      </c>
      <c r="D8" s="31">
        <f t="shared" si="2"/>
        <v>2.8065638085606803</v>
      </c>
      <c r="E8" s="23">
        <f t="shared" si="3"/>
        <v>13.673309975124683</v>
      </c>
      <c r="F8" s="23">
        <f t="shared" si="4"/>
        <v>3.5489122470975385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31">
        <v>1.75</v>
      </c>
      <c r="B9" s="32">
        <f t="shared" si="0"/>
        <v>5.0338400666389</v>
      </c>
      <c r="C9" s="31">
        <f t="shared" si="1"/>
        <v>11.59881299458559</v>
      </c>
      <c r="D9" s="31">
        <f t="shared" si="2"/>
        <v>2.886450767923768</v>
      </c>
      <c r="E9" s="23">
        <f t="shared" si="3"/>
        <v>12.68740367724509</v>
      </c>
      <c r="F9" s="23">
        <f t="shared" si="4"/>
        <v>3.945249383979398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31">
        <v>2</v>
      </c>
      <c r="B10" s="32">
        <f t="shared" si="0"/>
        <v>5.390625</v>
      </c>
      <c r="C10" s="31">
        <f t="shared" si="1"/>
        <v>10.859375</v>
      </c>
      <c r="D10" s="31">
        <f t="shared" si="2"/>
        <v>2.8416458561676894</v>
      </c>
      <c r="E10" s="23">
        <f t="shared" si="3"/>
        <v>12.068571707538737</v>
      </c>
      <c r="F10" s="23">
        <f t="shared" si="4"/>
        <v>4.181428292461262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31">
        <v>2.5</v>
      </c>
      <c r="B11" s="32">
        <f t="shared" si="0"/>
        <v>5.7540000000000004</v>
      </c>
      <c r="C11" s="31">
        <f t="shared" si="1"/>
        <v>10.046</v>
      </c>
      <c r="D11" s="31">
        <f t="shared" si="2"/>
        <v>2.6916069549620354</v>
      </c>
      <c r="E11" s="23">
        <f t="shared" si="3"/>
        <v>11.34239219148545</v>
      </c>
      <c r="F11" s="23">
        <f t="shared" si="4"/>
        <v>4.457607808514551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31">
        <v>3</v>
      </c>
      <c r="B12" s="32">
        <f t="shared" si="0"/>
        <v>5.925925925925926</v>
      </c>
      <c r="C12" s="31">
        <f t="shared" si="1"/>
        <v>9.62962962962963</v>
      </c>
      <c r="D12" s="31">
        <f t="shared" si="2"/>
        <v>2.566001196398337</v>
      </c>
      <c r="E12" s="23">
        <f t="shared" si="3"/>
        <v>10.942223609376864</v>
      </c>
      <c r="F12" s="23">
        <f t="shared" si="4"/>
        <v>4.6133319461786915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31">
        <v>3.5</v>
      </c>
      <c r="B13" s="32">
        <f t="shared" si="0"/>
        <v>6.020928779675136</v>
      </c>
      <c r="C13" s="31">
        <f t="shared" si="1"/>
        <v>9.387234485630989</v>
      </c>
      <c r="D13" s="31">
        <f t="shared" si="2"/>
        <v>2.4752600306000456</v>
      </c>
      <c r="E13" s="23">
        <f t="shared" si="3"/>
        <v>10.697393468325028</v>
      </c>
      <c r="F13" s="23">
        <f t="shared" si="4"/>
        <v>4.710769796981097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31">
        <v>4</v>
      </c>
      <c r="B14" s="32">
        <f t="shared" si="0"/>
        <v>6.0791015625</v>
      </c>
      <c r="C14" s="31">
        <f t="shared" si="1"/>
        <v>9.2333984375</v>
      </c>
      <c r="D14" s="31">
        <f t="shared" si="2"/>
        <v>2.4103246101422364</v>
      </c>
      <c r="E14" s="23">
        <f t="shared" si="3"/>
        <v>10.536712101845122</v>
      </c>
      <c r="F14" s="23">
        <f t="shared" si="4"/>
        <v>4.775787898154878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31">
        <v>4.5</v>
      </c>
      <c r="B15" s="32">
        <f t="shared" si="0"/>
        <v>6.117398262459991</v>
      </c>
      <c r="C15" s="31">
        <f t="shared" si="1"/>
        <v>9.129515317786922</v>
      </c>
      <c r="D15" s="31">
        <f t="shared" si="2"/>
        <v>2.3630574289362767</v>
      </c>
      <c r="E15" s="23">
        <f t="shared" si="3"/>
        <v>10.425643918278672</v>
      </c>
      <c r="F15" s="23">
        <f t="shared" si="4"/>
        <v>4.821269661968241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31">
        <v>5</v>
      </c>
      <c r="B16" s="32">
        <f t="shared" si="0"/>
        <v>6.143999999999999</v>
      </c>
      <c r="C16" s="31">
        <f t="shared" si="1"/>
        <v>9.056000000000001</v>
      </c>
      <c r="D16" s="31">
        <f t="shared" si="2"/>
        <v>2.327876285372571</v>
      </c>
      <c r="E16" s="23">
        <f t="shared" si="3"/>
        <v>10.345713750557403</v>
      </c>
      <c r="F16" s="23">
        <f t="shared" si="4"/>
        <v>4.8542862494425965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thickBot="1">
      <c r="A17" s="33">
        <v>6</v>
      </c>
      <c r="B17" s="34">
        <f t="shared" si="0"/>
        <v>6.177662037037036</v>
      </c>
      <c r="C17" s="33">
        <f t="shared" si="1"/>
        <v>8.961226851851851</v>
      </c>
      <c r="D17" s="33">
        <f t="shared" si="2"/>
        <v>2.280333094455553</v>
      </c>
      <c r="E17" s="24">
        <f t="shared" si="3"/>
        <v>10.240956617584967</v>
      </c>
      <c r="F17" s="24">
        <f t="shared" si="4"/>
        <v>4.8979322713039215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thickBot="1">
      <c r="A18" s="21"/>
      <c r="B18" s="5"/>
      <c r="C18" s="6" t="s">
        <v>1</v>
      </c>
      <c r="D18" s="10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thickBot="1">
      <c r="A19" s="21"/>
      <c r="B19" s="5"/>
      <c r="C19" s="6" t="s">
        <v>3</v>
      </c>
      <c r="D19" s="9">
        <v>0.3</v>
      </c>
      <c r="E19" s="35">
        <f>F4*ATAN(1)/45</f>
        <v>0.5235987755982988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thickBot="1">
      <c r="A20" s="1"/>
      <c r="B20" s="1"/>
      <c r="C20" s="3" t="s">
        <v>23</v>
      </c>
      <c r="D20" s="4">
        <f>0.5*D18/(1+D19)</f>
        <v>7.692307692307692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thickBot="1">
      <c r="A21" s="1"/>
      <c r="B21" s="1"/>
      <c r="C21" s="6" t="s">
        <v>10</v>
      </c>
      <c r="D21" s="11">
        <v>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2.75">
      <c r="B22" s="21"/>
      <c r="C22" s="21"/>
      <c r="D22" s="21"/>
      <c r="E22" s="2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36" t="s">
        <v>17</v>
      </c>
      <c r="B23" s="37" t="s">
        <v>24</v>
      </c>
      <c r="C23" s="37" t="s">
        <v>25</v>
      </c>
      <c r="D23" s="21"/>
      <c r="E23" s="2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23">
        <v>1</v>
      </c>
      <c r="B24" s="38">
        <f>-$B$4*$D$21^2*((1+$D$4)-(1-$D$4)*(4*(1-$D$19)-$A24^-2)*COS(2*$E$19))/(4*$D$20*$A24*$D$21)</f>
        <v>-1.7062499999999996</v>
      </c>
      <c r="C24" s="38">
        <f>-$B$4*$D$21*((1-$D$4)*(2*(1-2*$D$19)+$A24^-2)*SIN(2*$E$19))/(4*$D$20*$A24)</f>
        <v>-1.2665621530347417</v>
      </c>
      <c r="D24" s="21"/>
      <c r="E24" s="2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23">
        <v>1.25</v>
      </c>
      <c r="B25" s="38">
        <f aca="true" t="shared" si="5" ref="B25:B35">-$B$4*$D$21^2*((1+$D$4)-(1-$D$4)*(4*(1-$D$19)-$A25^-2)*COS(2*$E$19))/(4*$D$20*$A25*$D$21)</f>
        <v>-1.248</v>
      </c>
      <c r="C25" s="38">
        <f aca="true" t="shared" si="6" ref="C25:C35">-$B$4*$D$21*((1-$D$4)*(2*(1-2*$D$19)+$A25^-2)*SIN(2*$E$19))/(4*$D$20*$A25)</f>
        <v>-0.8105997779422345</v>
      </c>
      <c r="D25" s="21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23">
        <v>1.5</v>
      </c>
      <c r="B26" s="38">
        <f t="shared" si="5"/>
        <v>-0.9870370370370373</v>
      </c>
      <c r="C26" s="38">
        <f t="shared" si="6"/>
        <v>-0.5837652721806217</v>
      </c>
      <c r="D26" s="21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23">
        <v>1.75</v>
      </c>
      <c r="B27" s="38">
        <f t="shared" si="5"/>
        <v>-0.8186588921282799</v>
      </c>
      <c r="C27" s="38">
        <f t="shared" si="6"/>
        <v>-0.45295905958871224</v>
      </c>
      <c r="D27" s="39"/>
      <c r="E27" s="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23">
        <v>2</v>
      </c>
      <c r="B28" s="38">
        <f t="shared" si="5"/>
        <v>-0.7007812499999999</v>
      </c>
      <c r="C28" s="38">
        <f t="shared" si="6"/>
        <v>-0.3694139613017996</v>
      </c>
      <c r="D28" s="39"/>
      <c r="E28" s="2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23">
        <v>3</v>
      </c>
      <c r="B29" s="38">
        <f t="shared" si="5"/>
        <v>-0.4483796296296297</v>
      </c>
      <c r="C29" s="38">
        <f t="shared" si="6"/>
        <v>-0.213699787137549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23">
        <v>4</v>
      </c>
      <c r="B30" s="38">
        <f t="shared" si="5"/>
        <v>-0.33134765624999996</v>
      </c>
      <c r="C30" s="38">
        <f t="shared" si="6"/>
        <v>-0.15172359124895343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23">
        <v>6</v>
      </c>
      <c r="B31" s="38">
        <f t="shared" si="5"/>
        <v>-0.21854745370370374</v>
      </c>
      <c r="C31" s="38">
        <f t="shared" si="6"/>
        <v>-0.09707703744967927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23">
        <v>8</v>
      </c>
      <c r="B32" s="38">
        <f t="shared" si="5"/>
        <v>-0.16329345703124998</v>
      </c>
      <c r="C32" s="38">
        <f t="shared" si="6"/>
        <v>-0.07173887194923341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23">
        <v>10</v>
      </c>
      <c r="B33" s="38">
        <f t="shared" si="5"/>
        <v>-0.13040625</v>
      </c>
      <c r="C33" s="38">
        <f t="shared" si="6"/>
        <v>-0.05699529688656337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23">
        <v>12</v>
      </c>
      <c r="B34" s="38">
        <f t="shared" si="5"/>
        <v>-0.10856843171296299</v>
      </c>
      <c r="C34" s="38">
        <f t="shared" si="6"/>
        <v>-0.04731691170995274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24">
        <v>15</v>
      </c>
      <c r="B35" s="40">
        <f t="shared" si="5"/>
        <v>-0.08678703703703702</v>
      </c>
      <c r="C35" s="40">
        <f t="shared" si="6"/>
        <v>-0.037736255094533044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 sheet="1" objects="1" scenarios="1"/>
  <mergeCells count="2">
    <mergeCell ref="A1:E1"/>
    <mergeCell ref="A2:E2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Stefanos Kozanis</dc:creator>
  <cp:keywords/>
  <dc:description/>
  <cp:lastModifiedBy>Itia research group</cp:lastModifiedBy>
  <cp:lastPrinted>2001-11-05T21:33:19Z</cp:lastPrinted>
  <dcterms:created xsi:type="dcterms:W3CDTF">2001-11-02T17:10:57Z</dcterms:created>
  <dcterms:modified xsi:type="dcterms:W3CDTF">2005-01-26T09:08:39Z</dcterms:modified>
  <cp:category/>
  <cp:version/>
  <cp:contentType/>
  <cp:contentStatus/>
</cp:coreProperties>
</file>